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HG\Downloads\"/>
    </mc:Choice>
  </mc:AlternateContent>
  <bookViews>
    <workbookView xWindow="0" yWindow="0" windowWidth="23040" windowHeight="10680"/>
  </bookViews>
  <sheets>
    <sheet name="Summary" sheetId="1" r:id="rId1"/>
    <sheet name="Pipe Sizing" sheetId="2" r:id="rId2"/>
    <sheet name="Plantroom Sizing" sheetId="3" r:id="rId3"/>
    <sheet name="Pipes" sheetId="4" r:id="rId4"/>
    <sheet name="Energy Use" sheetId="5" r:id="rId5"/>
    <sheet name="Energy Generation" sheetId="6" r:id="rId6"/>
  </sheets>
  <definedNames>
    <definedName name="PeakDHW">'Pipe Sizing'!$R$12</definedName>
  </definedNames>
  <calcPr calcId="152511"/>
</workbook>
</file>

<file path=xl/calcChain.xml><?xml version="1.0" encoding="utf-8"?>
<calcChain xmlns="http://schemas.openxmlformats.org/spreadsheetml/2006/main">
  <c r="D51" i="2" l="1"/>
  <c r="C20" i="6" l="1"/>
  <c r="C19" i="6"/>
  <c r="C18" i="6"/>
  <c r="F17" i="6"/>
  <c r="E7" i="5"/>
  <c r="E5" i="5"/>
  <c r="E4" i="5"/>
  <c r="M16" i="4"/>
  <c r="L16" i="4"/>
  <c r="K16" i="4"/>
  <c r="J16" i="4"/>
  <c r="I16" i="4"/>
  <c r="D16" i="4"/>
  <c r="L15" i="4"/>
  <c r="K15" i="4"/>
  <c r="J15" i="4"/>
  <c r="I15" i="4"/>
  <c r="D15" i="4"/>
  <c r="L14" i="4"/>
  <c r="K14" i="4"/>
  <c r="J14" i="4"/>
  <c r="I14" i="4"/>
  <c r="D14" i="4"/>
  <c r="L13" i="4"/>
  <c r="K13" i="4"/>
  <c r="J13" i="4"/>
  <c r="I13" i="4"/>
  <c r="D13" i="4"/>
  <c r="K12" i="4"/>
  <c r="J12" i="4"/>
  <c r="I12" i="4"/>
  <c r="M12" i="4" s="1"/>
  <c r="D12" i="4"/>
  <c r="L12" i="4" s="1"/>
  <c r="L11" i="4"/>
  <c r="K11" i="4"/>
  <c r="J11" i="4"/>
  <c r="I11" i="4"/>
  <c r="D11" i="4"/>
  <c r="K10" i="4"/>
  <c r="J10" i="4"/>
  <c r="I10" i="4"/>
  <c r="D10" i="4"/>
  <c r="L10" i="4" s="1"/>
  <c r="M9" i="4"/>
  <c r="K9" i="4"/>
  <c r="J9" i="4"/>
  <c r="I9" i="4"/>
  <c r="D9" i="4"/>
  <c r="L9" i="4" s="1"/>
  <c r="N9" i="4" s="1"/>
  <c r="L8" i="4"/>
  <c r="K8" i="4"/>
  <c r="J8" i="4"/>
  <c r="M8" i="4"/>
  <c r="N8" i="4" s="1"/>
  <c r="D8" i="4"/>
  <c r="L7" i="4"/>
  <c r="K7" i="4"/>
  <c r="J7" i="4"/>
  <c r="M7" i="4"/>
  <c r="D7" i="4"/>
  <c r="L6" i="4"/>
  <c r="K6" i="4"/>
  <c r="J6" i="4"/>
  <c r="D6" i="4"/>
  <c r="K5" i="4"/>
  <c r="M5" i="4"/>
  <c r="D5" i="4"/>
  <c r="L5" i="4" s="1"/>
  <c r="L4" i="4"/>
  <c r="K4" i="4"/>
  <c r="J4" i="4"/>
  <c r="D4" i="4"/>
  <c r="Q37" i="3"/>
  <c r="T37" i="3" s="1"/>
  <c r="C37" i="3"/>
  <c r="D25" i="3" s="1"/>
  <c r="D26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61" i="2"/>
  <c r="D60" i="2"/>
  <c r="D59" i="2"/>
  <c r="D57" i="2"/>
  <c r="D56" i="2"/>
  <c r="D55" i="2"/>
  <c r="D54" i="2"/>
  <c r="D53" i="2"/>
  <c r="D52" i="2"/>
  <c r="D50" i="2"/>
  <c r="AU29" i="2" s="1"/>
  <c r="BT29" i="2" s="1"/>
  <c r="D49" i="2"/>
  <c r="D48" i="2"/>
  <c r="R29" i="2" s="1"/>
  <c r="U46" i="2"/>
  <c r="Q46" i="2"/>
  <c r="N46" i="2"/>
  <c r="M46" i="2"/>
  <c r="L46" i="2"/>
  <c r="K46" i="2"/>
  <c r="J46" i="2"/>
  <c r="I46" i="2"/>
  <c r="F46" i="2"/>
  <c r="U45" i="2"/>
  <c r="Q45" i="2"/>
  <c r="N45" i="2"/>
  <c r="O45" i="2" s="1"/>
  <c r="M45" i="2"/>
  <c r="L45" i="2"/>
  <c r="K45" i="2"/>
  <c r="J45" i="2"/>
  <c r="I45" i="2"/>
  <c r="F45" i="2"/>
  <c r="P45" i="2" s="1"/>
  <c r="U44" i="2"/>
  <c r="Q44" i="2"/>
  <c r="N44" i="2"/>
  <c r="M44" i="2"/>
  <c r="L44" i="2"/>
  <c r="K44" i="2"/>
  <c r="J44" i="2"/>
  <c r="I44" i="2"/>
  <c r="F44" i="2"/>
  <c r="P44" i="2" s="1"/>
  <c r="U43" i="2"/>
  <c r="Q43" i="2"/>
  <c r="N43" i="2"/>
  <c r="M43" i="2"/>
  <c r="L43" i="2"/>
  <c r="K43" i="2"/>
  <c r="J43" i="2"/>
  <c r="I43" i="2"/>
  <c r="F43" i="2"/>
  <c r="P43" i="2" s="1"/>
  <c r="U42" i="2"/>
  <c r="P42" i="2"/>
  <c r="N42" i="2"/>
  <c r="M42" i="2"/>
  <c r="L42" i="2"/>
  <c r="K42" i="2"/>
  <c r="J42" i="2"/>
  <c r="I42" i="2"/>
  <c r="U41" i="2"/>
  <c r="P41" i="2"/>
  <c r="N41" i="2"/>
  <c r="M41" i="2"/>
  <c r="L41" i="2"/>
  <c r="K41" i="2"/>
  <c r="J41" i="2"/>
  <c r="I41" i="2"/>
  <c r="U40" i="2"/>
  <c r="N40" i="2"/>
  <c r="O40" i="2" s="1"/>
  <c r="M40" i="2"/>
  <c r="L40" i="2"/>
  <c r="K40" i="2"/>
  <c r="J40" i="2"/>
  <c r="I40" i="2"/>
  <c r="F40" i="2"/>
  <c r="U39" i="2"/>
  <c r="O39" i="2"/>
  <c r="N39" i="2"/>
  <c r="M39" i="2"/>
  <c r="L39" i="2"/>
  <c r="K39" i="2"/>
  <c r="J39" i="2"/>
  <c r="I39" i="2"/>
  <c r="F39" i="2"/>
  <c r="P39" i="2" s="1"/>
  <c r="U38" i="2"/>
  <c r="N38" i="2"/>
  <c r="M38" i="2"/>
  <c r="L38" i="2"/>
  <c r="K38" i="2"/>
  <c r="J38" i="2"/>
  <c r="I38" i="2"/>
  <c r="U37" i="2"/>
  <c r="O37" i="2"/>
  <c r="N37" i="2"/>
  <c r="M37" i="2"/>
  <c r="L37" i="2"/>
  <c r="K37" i="2"/>
  <c r="J37" i="2"/>
  <c r="I37" i="2"/>
  <c r="U36" i="2"/>
  <c r="N36" i="2"/>
  <c r="O36" i="2" s="1"/>
  <c r="M36" i="2"/>
  <c r="L36" i="2"/>
  <c r="K36" i="2"/>
  <c r="J36" i="2"/>
  <c r="I36" i="2"/>
  <c r="U35" i="2"/>
  <c r="N35" i="2"/>
  <c r="O35" i="2" s="1"/>
  <c r="M35" i="2"/>
  <c r="L35" i="2"/>
  <c r="K35" i="2"/>
  <c r="J35" i="2"/>
  <c r="I35" i="2"/>
  <c r="U34" i="2"/>
  <c r="W34" i="2" s="1"/>
  <c r="N34" i="2"/>
  <c r="M34" i="2"/>
  <c r="L34" i="2"/>
  <c r="K34" i="2"/>
  <c r="J34" i="2"/>
  <c r="I34" i="2"/>
  <c r="U33" i="2"/>
  <c r="N33" i="2"/>
  <c r="O33" i="2" s="1"/>
  <c r="M33" i="2"/>
  <c r="L33" i="2"/>
  <c r="K33" i="2"/>
  <c r="J33" i="2"/>
  <c r="I33" i="2"/>
  <c r="U32" i="2"/>
  <c r="N32" i="2"/>
  <c r="O32" i="2" s="1"/>
  <c r="M32" i="2"/>
  <c r="L32" i="2"/>
  <c r="K32" i="2"/>
  <c r="J32" i="2"/>
  <c r="I32" i="2"/>
  <c r="U31" i="2"/>
  <c r="N31" i="2"/>
  <c r="M31" i="2"/>
  <c r="L31" i="2"/>
  <c r="K31" i="2"/>
  <c r="J31" i="2"/>
  <c r="I31" i="2"/>
  <c r="U30" i="2"/>
  <c r="N30" i="2"/>
  <c r="M30" i="2"/>
  <c r="L30" i="2"/>
  <c r="K30" i="2"/>
  <c r="J30" i="2"/>
  <c r="I30" i="2"/>
  <c r="BP29" i="2"/>
  <c r="P29" i="2"/>
  <c r="W28" i="2"/>
  <c r="P28" i="2"/>
  <c r="O28" i="2"/>
  <c r="P27" i="2"/>
  <c r="O27" i="2"/>
  <c r="P26" i="2"/>
  <c r="O26" i="2"/>
  <c r="P25" i="2"/>
  <c r="O25" i="2"/>
  <c r="P24" i="2"/>
  <c r="O24" i="2"/>
  <c r="W23" i="2"/>
  <c r="P23" i="2"/>
  <c r="O23" i="2"/>
  <c r="P22" i="2"/>
  <c r="O22" i="2"/>
  <c r="P21" i="2"/>
  <c r="O21" i="2"/>
  <c r="W20" i="2"/>
  <c r="O20" i="2"/>
  <c r="F20" i="2"/>
  <c r="V20" i="2" s="1"/>
  <c r="O19" i="2"/>
  <c r="O18" i="2"/>
  <c r="W17" i="2"/>
  <c r="O17" i="2"/>
  <c r="O16" i="2"/>
  <c r="W15" i="2"/>
  <c r="O15" i="2"/>
  <c r="W14" i="2"/>
  <c r="O14" i="2"/>
  <c r="O13" i="2"/>
  <c r="O12" i="2"/>
  <c r="J17" i="1"/>
  <c r="E15" i="1"/>
  <c r="G39" i="2" l="1"/>
  <c r="W30" i="2"/>
  <c r="O31" i="2"/>
  <c r="G22" i="2"/>
  <c r="H22" i="2" s="1"/>
  <c r="O30" i="2"/>
  <c r="O38" i="2"/>
  <c r="O46" i="2"/>
  <c r="O34" i="2"/>
  <c r="O44" i="2"/>
  <c r="H39" i="2"/>
  <c r="M10" i="4"/>
  <c r="R46" i="2"/>
  <c r="T46" i="2" s="1"/>
  <c r="R25" i="2"/>
  <c r="Y25" i="2" s="1"/>
  <c r="G27" i="2"/>
  <c r="H27" i="2" s="1"/>
  <c r="R28" i="2"/>
  <c r="T29" i="2"/>
  <c r="G24" i="2"/>
  <c r="H24" i="2" s="1"/>
  <c r="G41" i="2"/>
  <c r="H41" i="2" s="1"/>
  <c r="G44" i="2"/>
  <c r="H44" i="2" s="1"/>
  <c r="G21" i="2"/>
  <c r="H21" i="2" s="1"/>
  <c r="G45" i="2"/>
  <c r="H45" i="2" s="1"/>
  <c r="R27" i="2"/>
  <c r="T27" i="2" s="1"/>
  <c r="Q21" i="2"/>
  <c r="G25" i="2"/>
  <c r="H25" i="2" s="1"/>
  <c r="R26" i="2"/>
  <c r="R43" i="2"/>
  <c r="T43" i="2" s="1"/>
  <c r="Q22" i="2"/>
  <c r="R22" i="2" s="1"/>
  <c r="G26" i="2"/>
  <c r="H26" i="2" s="1"/>
  <c r="Y29" i="2"/>
  <c r="G23" i="2"/>
  <c r="H23" i="2" s="1"/>
  <c r="Q24" i="2"/>
  <c r="G42" i="2"/>
  <c r="H42" i="2" s="1"/>
  <c r="R45" i="2"/>
  <c r="BM45" i="2" s="1"/>
  <c r="Q23" i="2"/>
  <c r="G28" i="2"/>
  <c r="H28" i="2" s="1"/>
  <c r="G29" i="2"/>
  <c r="H29" i="2" s="1"/>
  <c r="Z29" i="2" s="1"/>
  <c r="M13" i="4"/>
  <c r="N13" i="4" s="1"/>
  <c r="N16" i="4"/>
  <c r="W40" i="2"/>
  <c r="V40" i="2"/>
  <c r="AA20" i="2"/>
  <c r="X20" i="2"/>
  <c r="O42" i="2"/>
  <c r="W22" i="2"/>
  <c r="W18" i="2"/>
  <c r="G20" i="2"/>
  <c r="H20" i="2" s="1"/>
  <c r="V24" i="2"/>
  <c r="V29" i="2"/>
  <c r="W32" i="2"/>
  <c r="W36" i="2"/>
  <c r="W44" i="2"/>
  <c r="V44" i="2"/>
  <c r="W24" i="2"/>
  <c r="W29" i="2"/>
  <c r="O41" i="2"/>
  <c r="W43" i="2"/>
  <c r="V39" i="2"/>
  <c r="W45" i="2"/>
  <c r="W37" i="2"/>
  <c r="V28" i="2"/>
  <c r="W25" i="2"/>
  <c r="V23" i="2"/>
  <c r="W35" i="2"/>
  <c r="V25" i="2"/>
  <c r="W39" i="2"/>
  <c r="W27" i="2"/>
  <c r="W38" i="2"/>
  <c r="W26" i="2"/>
  <c r="V22" i="2"/>
  <c r="W21" i="2"/>
  <c r="W16" i="2"/>
  <c r="W31" i="2"/>
  <c r="V26" i="2"/>
  <c r="V21" i="2"/>
  <c r="W19" i="2"/>
  <c r="V27" i="2"/>
  <c r="W12" i="2"/>
  <c r="W13" i="2"/>
  <c r="F38" i="2"/>
  <c r="P20" i="2"/>
  <c r="Q20" i="2" s="1"/>
  <c r="F19" i="2"/>
  <c r="V19" i="2" s="1"/>
  <c r="W33" i="2"/>
  <c r="V43" i="2"/>
  <c r="W42" i="2"/>
  <c r="D37" i="3"/>
  <c r="V38" i="2"/>
  <c r="O43" i="2"/>
  <c r="W46" i="2"/>
  <c r="V46" i="2"/>
  <c r="M4" i="4"/>
  <c r="N4" i="4" s="1"/>
  <c r="M6" i="4"/>
  <c r="N6" i="4"/>
  <c r="P40" i="2"/>
  <c r="W41" i="2"/>
  <c r="V45" i="2"/>
  <c r="M15" i="4"/>
  <c r="N15" i="4" s="1"/>
  <c r="BM29" i="2"/>
  <c r="G40" i="2"/>
  <c r="H40" i="2" s="1"/>
  <c r="V41" i="2"/>
  <c r="R44" i="2"/>
  <c r="N5" i="4"/>
  <c r="V42" i="2"/>
  <c r="G43" i="2"/>
  <c r="H43" i="2" s="1"/>
  <c r="P46" i="2"/>
  <c r="W37" i="3"/>
  <c r="M11" i="4"/>
  <c r="N11" i="4" s="1"/>
  <c r="G46" i="2"/>
  <c r="H46" i="2" s="1"/>
  <c r="N7" i="4"/>
  <c r="M14" i="4"/>
  <c r="N14" i="4"/>
  <c r="N10" i="4"/>
  <c r="N12" i="4"/>
  <c r="O47" i="2" l="1"/>
  <c r="Z25" i="2"/>
  <c r="BM25" i="2"/>
  <c r="Z46" i="2"/>
  <c r="BM46" i="2"/>
  <c r="Y45" i="2"/>
  <c r="T45" i="2"/>
  <c r="BM27" i="2"/>
  <c r="Y27" i="2"/>
  <c r="Y46" i="2"/>
  <c r="T25" i="2"/>
  <c r="Z28" i="2"/>
  <c r="T26" i="2"/>
  <c r="BM26" i="2"/>
  <c r="Y26" i="2"/>
  <c r="Q40" i="2"/>
  <c r="BM28" i="2"/>
  <c r="Y28" i="2"/>
  <c r="T28" i="2"/>
  <c r="Z43" i="2"/>
  <c r="BM43" i="2"/>
  <c r="Q39" i="2"/>
  <c r="R21" i="2"/>
  <c r="Z45" i="2"/>
  <c r="Z27" i="2"/>
  <c r="R23" i="2"/>
  <c r="Z23" i="2" s="1"/>
  <c r="Q41" i="2"/>
  <c r="R24" i="2"/>
  <c r="Q42" i="2"/>
  <c r="Y43" i="2"/>
  <c r="Z26" i="2"/>
  <c r="AD20" i="2"/>
  <c r="AB20" i="2"/>
  <c r="AA42" i="2"/>
  <c r="X42" i="2"/>
  <c r="AA43" i="2"/>
  <c r="X43" i="2"/>
  <c r="X25" i="2"/>
  <c r="AA25" i="2"/>
  <c r="X45" i="2"/>
  <c r="AA45" i="2"/>
  <c r="AA46" i="2"/>
  <c r="X46" i="2"/>
  <c r="X22" i="2"/>
  <c r="AA22" i="2"/>
  <c r="X44" i="2"/>
  <c r="AA44" i="2"/>
  <c r="X41" i="2"/>
  <c r="AA41" i="2"/>
  <c r="X38" i="2"/>
  <c r="AA38" i="2"/>
  <c r="AA29" i="2"/>
  <c r="X29" i="2"/>
  <c r="Q38" i="2"/>
  <c r="R20" i="2"/>
  <c r="Z20" i="2" s="1"/>
  <c r="AA21" i="2"/>
  <c r="X21" i="2"/>
  <c r="R40" i="2"/>
  <c r="BM22" i="2"/>
  <c r="T22" i="2"/>
  <c r="Y22" i="2"/>
  <c r="X19" i="2"/>
  <c r="AA19" i="2"/>
  <c r="X39" i="2"/>
  <c r="AA39" i="2"/>
  <c r="AA40" i="2"/>
  <c r="X40" i="2"/>
  <c r="Z37" i="3"/>
  <c r="P38" i="2"/>
  <c r="G38" i="2"/>
  <c r="H38" i="2" s="1"/>
  <c r="AA26" i="2"/>
  <c r="X26" i="2"/>
  <c r="AA28" i="2"/>
  <c r="X28" i="2"/>
  <c r="X24" i="2"/>
  <c r="AA24" i="2"/>
  <c r="X27" i="2"/>
  <c r="AA27" i="2"/>
  <c r="BM44" i="2"/>
  <c r="Z44" i="2"/>
  <c r="Y44" i="2"/>
  <c r="T44" i="2"/>
  <c r="F37" i="2"/>
  <c r="G19" i="2"/>
  <c r="H19" i="2" s="1"/>
  <c r="F18" i="2"/>
  <c r="P19" i="2"/>
  <c r="Q19" i="2" s="1"/>
  <c r="AA23" i="2"/>
  <c r="X23" i="2"/>
  <c r="Z22" i="2"/>
  <c r="Y21" i="2" l="1"/>
  <c r="T21" i="2"/>
  <c r="R39" i="2"/>
  <c r="BM21" i="2"/>
  <c r="R42" i="2"/>
  <c r="Y24" i="2"/>
  <c r="BM24" i="2"/>
  <c r="T24" i="2"/>
  <c r="Z24" i="2"/>
  <c r="T23" i="2"/>
  <c r="R41" i="2"/>
  <c r="AE41" i="2" s="1"/>
  <c r="BM23" i="2"/>
  <c r="Y23" i="2"/>
  <c r="Z21" i="2"/>
  <c r="AB29" i="2"/>
  <c r="AE29" i="2"/>
  <c r="AD29" i="2"/>
  <c r="AD23" i="2"/>
  <c r="AB23" i="2"/>
  <c r="AE23" i="2"/>
  <c r="AE21" i="2"/>
  <c r="AD21" i="2"/>
  <c r="AB21" i="2"/>
  <c r="AE25" i="2"/>
  <c r="AD25" i="2"/>
  <c r="AB25" i="2"/>
  <c r="AD24" i="2"/>
  <c r="AB24" i="2"/>
  <c r="AE24" i="2"/>
  <c r="AB38" i="2"/>
  <c r="AD38" i="2"/>
  <c r="F36" i="2"/>
  <c r="G18" i="2"/>
  <c r="H18" i="2" s="1"/>
  <c r="F17" i="2"/>
  <c r="P18" i="2"/>
  <c r="Q18" i="2" s="1"/>
  <c r="V18" i="2"/>
  <c r="Q37" i="2"/>
  <c r="R19" i="2"/>
  <c r="Z19" i="2" s="1"/>
  <c r="AB43" i="2"/>
  <c r="AD43" i="2"/>
  <c r="AE43" i="2"/>
  <c r="AD28" i="2"/>
  <c r="AB28" i="2"/>
  <c r="AE28" i="2"/>
  <c r="R38" i="2"/>
  <c r="Y20" i="2"/>
  <c r="BM20" i="2"/>
  <c r="T20" i="2"/>
  <c r="AD39" i="2"/>
  <c r="AB39" i="2"/>
  <c r="AE39" i="2"/>
  <c r="AB41" i="2"/>
  <c r="AD41" i="2"/>
  <c r="AD45" i="2"/>
  <c r="AB45" i="2"/>
  <c r="AE45" i="2"/>
  <c r="AD42" i="2"/>
  <c r="AB42" i="2"/>
  <c r="AE40" i="2"/>
  <c r="AD40" i="2"/>
  <c r="AB40" i="2"/>
  <c r="AG20" i="2"/>
  <c r="AF20" i="2"/>
  <c r="AC20" i="2" s="1"/>
  <c r="AB26" i="2"/>
  <c r="AD26" i="2"/>
  <c r="AE26" i="2"/>
  <c r="Y40" i="2"/>
  <c r="T40" i="2"/>
  <c r="BM40" i="2"/>
  <c r="AE22" i="2"/>
  <c r="AD22" i="2"/>
  <c r="AB22" i="2"/>
  <c r="AD46" i="2"/>
  <c r="AB46" i="2"/>
  <c r="AE46" i="2"/>
  <c r="P37" i="2"/>
  <c r="G37" i="2"/>
  <c r="H37" i="2" s="1"/>
  <c r="V37" i="2"/>
  <c r="AE27" i="2"/>
  <c r="AD27" i="2"/>
  <c r="AB27" i="2"/>
  <c r="AD19" i="2"/>
  <c r="AB19" i="2"/>
  <c r="AE44" i="2"/>
  <c r="AB44" i="2"/>
  <c r="AD44" i="2"/>
  <c r="AE20" i="2"/>
  <c r="Z40" i="2"/>
  <c r="AE19" i="2" l="1"/>
  <c r="Y41" i="2"/>
  <c r="AG41" i="2" s="1"/>
  <c r="BM41" i="2"/>
  <c r="T41" i="2"/>
  <c r="Z41" i="2"/>
  <c r="Z39" i="2"/>
  <c r="T39" i="2"/>
  <c r="Y39" i="2"/>
  <c r="AG39" i="2" s="1"/>
  <c r="BM39" i="2"/>
  <c r="Z42" i="2"/>
  <c r="Y42" i="2"/>
  <c r="AG42" i="2" s="1"/>
  <c r="BM42" i="2"/>
  <c r="T42" i="2"/>
  <c r="AE42" i="2"/>
  <c r="Q36" i="2"/>
  <c r="R18" i="2"/>
  <c r="Z18" i="2" s="1"/>
  <c r="AG21" i="2"/>
  <c r="AF21" i="2"/>
  <c r="AC21" i="2" s="1"/>
  <c r="AF23" i="2"/>
  <c r="AG23" i="2"/>
  <c r="AF44" i="2"/>
  <c r="AC44" i="2" s="1"/>
  <c r="AG44" i="2"/>
  <c r="AH20" i="2"/>
  <c r="AI20" i="2" s="1"/>
  <c r="AJ20" i="2" s="1"/>
  <c r="AG28" i="2"/>
  <c r="AF28" i="2"/>
  <c r="AC28" i="2" s="1"/>
  <c r="F35" i="2"/>
  <c r="P17" i="2"/>
  <c r="Q17" i="2" s="1"/>
  <c r="F16" i="2"/>
  <c r="G17" i="2"/>
  <c r="V17" i="2"/>
  <c r="H17" i="2"/>
  <c r="AA37" i="2"/>
  <c r="X37" i="2"/>
  <c r="AG45" i="2"/>
  <c r="AF45" i="2"/>
  <c r="AG24" i="2"/>
  <c r="AF24" i="2"/>
  <c r="AC24" i="2" s="1"/>
  <c r="AG46" i="2"/>
  <c r="AF46" i="2"/>
  <c r="AG40" i="2"/>
  <c r="AF40" i="2"/>
  <c r="AC40" i="2" s="1"/>
  <c r="P36" i="2"/>
  <c r="G36" i="2"/>
  <c r="H36" i="2" s="1"/>
  <c r="V36" i="2"/>
  <c r="AG29" i="2"/>
  <c r="AF29" i="2"/>
  <c r="AC29" i="2" s="1"/>
  <c r="AG26" i="2"/>
  <c r="AF26" i="2"/>
  <c r="AC26" i="2" s="1"/>
  <c r="AG25" i="2"/>
  <c r="AF25" i="2"/>
  <c r="AC25" i="2" s="1"/>
  <c r="AF22" i="2"/>
  <c r="AC22" i="2" s="1"/>
  <c r="AG22" i="2"/>
  <c r="AG43" i="2"/>
  <c r="AF43" i="2"/>
  <c r="AG27" i="2"/>
  <c r="AF27" i="2"/>
  <c r="AC27" i="2" s="1"/>
  <c r="Y38" i="2"/>
  <c r="AG38" i="2" s="1"/>
  <c r="BM38" i="2"/>
  <c r="T38" i="2"/>
  <c r="R37" i="2"/>
  <c r="BM19" i="2"/>
  <c r="Y19" i="2"/>
  <c r="AF19" i="2" s="1"/>
  <c r="T19" i="2"/>
  <c r="AA18" i="2"/>
  <c r="X18" i="2"/>
  <c r="AE38" i="2"/>
  <c r="Z38" i="2"/>
  <c r="AF41" i="2" l="1"/>
  <c r="AC41" i="2" s="1"/>
  <c r="AF42" i="2"/>
  <c r="AC42" i="2" s="1"/>
  <c r="AF38" i="2"/>
  <c r="AC38" i="2" s="1"/>
  <c r="AF39" i="2"/>
  <c r="AH39" i="2" s="1"/>
  <c r="AI39" i="2" s="1"/>
  <c r="AJ39" i="2" s="1"/>
  <c r="G35" i="2"/>
  <c r="H35" i="2" s="1"/>
  <c r="P35" i="2"/>
  <c r="V35" i="2"/>
  <c r="AH26" i="2"/>
  <c r="AI26" i="2" s="1"/>
  <c r="AJ26" i="2" s="1"/>
  <c r="AH24" i="2"/>
  <c r="AI24" i="2" s="1"/>
  <c r="AJ24" i="2" s="1"/>
  <c r="AE37" i="2"/>
  <c r="AD37" i="2"/>
  <c r="AB37" i="2"/>
  <c r="AH28" i="2"/>
  <c r="AI28" i="2" s="1"/>
  <c r="AJ28" i="2" s="1"/>
  <c r="AH22" i="2"/>
  <c r="AI22" i="2" s="1"/>
  <c r="AJ22" i="2" s="1"/>
  <c r="AH40" i="2"/>
  <c r="AI40" i="2" s="1"/>
  <c r="AJ40" i="2" s="1"/>
  <c r="R36" i="2"/>
  <c r="Z36" i="2" s="1"/>
  <c r="T18" i="2"/>
  <c r="Y18" i="2"/>
  <c r="BM18" i="2"/>
  <c r="AH19" i="2"/>
  <c r="AI19" i="2" s="1"/>
  <c r="AJ19" i="2" s="1"/>
  <c r="BM37" i="2"/>
  <c r="T37" i="2"/>
  <c r="Y37" i="2"/>
  <c r="AH44" i="2"/>
  <c r="AI44" i="2" s="1"/>
  <c r="AJ44" i="2" s="1"/>
  <c r="AA17" i="2"/>
  <c r="X17" i="2"/>
  <c r="AH27" i="2"/>
  <c r="AI27" i="2" s="1"/>
  <c r="AJ27" i="2" s="1"/>
  <c r="AH45" i="2"/>
  <c r="AI45" i="2" s="1"/>
  <c r="AJ45" i="2" s="1"/>
  <c r="AH43" i="2"/>
  <c r="AI43" i="2" s="1"/>
  <c r="AJ43" i="2" s="1"/>
  <c r="AH25" i="2"/>
  <c r="AI25" i="2" s="1"/>
  <c r="AJ25" i="2" s="1"/>
  <c r="AH46" i="2"/>
  <c r="AI46" i="2" s="1"/>
  <c r="AJ46" i="2" s="1"/>
  <c r="AC45" i="2"/>
  <c r="AH23" i="2"/>
  <c r="AI23" i="2" s="1"/>
  <c r="AJ23" i="2" s="1"/>
  <c r="Z37" i="2"/>
  <c r="AB18" i="2"/>
  <c r="AD18" i="2"/>
  <c r="AE18" i="2"/>
  <c r="AC43" i="2"/>
  <c r="AA36" i="2"/>
  <c r="X36" i="2"/>
  <c r="AC46" i="2"/>
  <c r="AG19" i="2"/>
  <c r="G16" i="2"/>
  <c r="H16" i="2" s="1"/>
  <c r="P16" i="2"/>
  <c r="Q16" i="2" s="1"/>
  <c r="F15" i="2"/>
  <c r="F34" i="2"/>
  <c r="V16" i="2"/>
  <c r="AC23" i="2"/>
  <c r="AH42" i="2"/>
  <c r="AI42" i="2" s="1"/>
  <c r="AJ42" i="2" s="1"/>
  <c r="AC19" i="2"/>
  <c r="R17" i="2"/>
  <c r="Z17" i="2" s="1"/>
  <c r="Q35" i="2"/>
  <c r="BX20" i="2"/>
  <c r="BY20" i="2" s="1"/>
  <c r="AW20" i="2"/>
  <c r="AL20" i="2"/>
  <c r="AM20" i="2"/>
  <c r="BD20" i="2"/>
  <c r="AS20" i="2"/>
  <c r="AK20" i="2"/>
  <c r="AH21" i="2"/>
  <c r="AI21" i="2" s="1"/>
  <c r="AJ21" i="2" s="1"/>
  <c r="AH41" i="2" l="1"/>
  <c r="AI41" i="2" s="1"/>
  <c r="AJ41" i="2" s="1"/>
  <c r="AC39" i="2"/>
  <c r="AH38" i="2"/>
  <c r="AI38" i="2" s="1"/>
  <c r="AJ38" i="2" s="1"/>
  <c r="AM38" i="2" s="1"/>
  <c r="P34" i="2"/>
  <c r="G34" i="2"/>
  <c r="H34" i="2" s="1"/>
  <c r="V34" i="2"/>
  <c r="BX44" i="2"/>
  <c r="BY44" i="2" s="1"/>
  <c r="AM44" i="2"/>
  <c r="AL44" i="2"/>
  <c r="AW44" i="2"/>
  <c r="AK44" i="2"/>
  <c r="BD44" i="2"/>
  <c r="AS44" i="2"/>
  <c r="AL28" i="2"/>
  <c r="AS28" i="2"/>
  <c r="AK28" i="2"/>
  <c r="AM28" i="2"/>
  <c r="BX28" i="2"/>
  <c r="BY28" i="2" s="1"/>
  <c r="BD28" i="2"/>
  <c r="AW28" i="2"/>
  <c r="AN20" i="2"/>
  <c r="BN20" i="2"/>
  <c r="Y36" i="2"/>
  <c r="T36" i="2"/>
  <c r="BM36" i="2"/>
  <c r="AF37" i="2"/>
  <c r="AG37" i="2"/>
  <c r="X35" i="2"/>
  <c r="AA35" i="2"/>
  <c r="BX22" i="2"/>
  <c r="BY22" i="2" s="1"/>
  <c r="BD22" i="2"/>
  <c r="AL22" i="2"/>
  <c r="AS22" i="2"/>
  <c r="AM22" i="2"/>
  <c r="AK22" i="2"/>
  <c r="AW22" i="2"/>
  <c r="AW46" i="2"/>
  <c r="BD46" i="2"/>
  <c r="BX46" i="2"/>
  <c r="BY46" i="2" s="1"/>
  <c r="AM46" i="2"/>
  <c r="AL46" i="2"/>
  <c r="AK46" i="2"/>
  <c r="AS46" i="2"/>
  <c r="AX20" i="2"/>
  <c r="BB20" i="2" s="1"/>
  <c r="AZ20" i="2"/>
  <c r="BU20" i="2"/>
  <c r="BW20" i="2" s="1"/>
  <c r="AY20" i="2"/>
  <c r="AG18" i="2"/>
  <c r="AF18" i="2"/>
  <c r="AM25" i="2"/>
  <c r="AL25" i="2"/>
  <c r="AS25" i="2"/>
  <c r="AK25" i="2"/>
  <c r="AW25" i="2"/>
  <c r="BX25" i="2"/>
  <c r="BY25" i="2" s="1"/>
  <c r="BD25" i="2"/>
  <c r="BD45" i="2"/>
  <c r="AL45" i="2"/>
  <c r="AK45" i="2"/>
  <c r="AM45" i="2"/>
  <c r="AW45" i="2"/>
  <c r="BX45" i="2"/>
  <c r="BY45" i="2" s="1"/>
  <c r="AS45" i="2"/>
  <c r="AS43" i="2"/>
  <c r="BD43" i="2"/>
  <c r="AM43" i="2"/>
  <c r="AL43" i="2"/>
  <c r="AK43" i="2"/>
  <c r="AW43" i="2"/>
  <c r="BX43" i="2"/>
  <c r="BY43" i="2" s="1"/>
  <c r="AW38" i="2"/>
  <c r="AS38" i="2"/>
  <c r="BI20" i="2"/>
  <c r="BJ20" i="2" s="1"/>
  <c r="BF20" i="2"/>
  <c r="BE20" i="2"/>
  <c r="Q34" i="2"/>
  <c r="R16" i="2"/>
  <c r="BX27" i="2"/>
  <c r="BY27" i="2" s="1"/>
  <c r="AW27" i="2"/>
  <c r="BD27" i="2"/>
  <c r="AM27" i="2"/>
  <c r="AL27" i="2"/>
  <c r="AK27" i="2"/>
  <c r="AS27" i="2"/>
  <c r="BD39" i="2"/>
  <c r="AL39" i="2"/>
  <c r="AK39" i="2"/>
  <c r="AM39" i="2"/>
  <c r="AW39" i="2"/>
  <c r="BX39" i="2"/>
  <c r="BY39" i="2" s="1"/>
  <c r="AS39" i="2"/>
  <c r="AW40" i="2"/>
  <c r="AS40" i="2"/>
  <c r="BD40" i="2"/>
  <c r="AM40" i="2"/>
  <c r="AL40" i="2"/>
  <c r="AK40" i="2"/>
  <c r="BX40" i="2"/>
  <c r="BY40" i="2" s="1"/>
  <c r="Y17" i="2"/>
  <c r="R35" i="2"/>
  <c r="Z35" i="2" s="1"/>
  <c r="BM17" i="2"/>
  <c r="T17" i="2"/>
  <c r="BX24" i="2"/>
  <c r="BY24" i="2" s="1"/>
  <c r="AW24" i="2"/>
  <c r="BD24" i="2"/>
  <c r="AM24" i="2"/>
  <c r="AL24" i="2"/>
  <c r="AS24" i="2"/>
  <c r="AK24" i="2"/>
  <c r="P15" i="2"/>
  <c r="Q15" i="2" s="1"/>
  <c r="F33" i="2"/>
  <c r="G15" i="2"/>
  <c r="H15" i="2" s="1"/>
  <c r="F14" i="2"/>
  <c r="V15" i="2"/>
  <c r="BX26" i="2"/>
  <c r="BY26" i="2" s="1"/>
  <c r="AK26" i="2"/>
  <c r="BD26" i="2"/>
  <c r="AM26" i="2"/>
  <c r="AL26" i="2"/>
  <c r="AW26" i="2"/>
  <c r="AS26" i="2"/>
  <c r="BD42" i="2"/>
  <c r="AL42" i="2"/>
  <c r="AW42" i="2"/>
  <c r="AM42" i="2"/>
  <c r="AK42" i="2"/>
  <c r="BX42" i="2"/>
  <c r="BY42" i="2" s="1"/>
  <c r="AS42" i="2"/>
  <c r="BX21" i="2"/>
  <c r="BY21" i="2" s="1"/>
  <c r="AM21" i="2"/>
  <c r="AL21" i="2"/>
  <c r="AS21" i="2"/>
  <c r="AK21" i="2"/>
  <c r="BD21" i="2"/>
  <c r="AW21" i="2"/>
  <c r="AA16" i="2"/>
  <c r="X16" i="2"/>
  <c r="AB36" i="2"/>
  <c r="AE36" i="2"/>
  <c r="AD36" i="2"/>
  <c r="AL23" i="2"/>
  <c r="AS23" i="2"/>
  <c r="AK23" i="2"/>
  <c r="BD23" i="2"/>
  <c r="BX23" i="2"/>
  <c r="BY23" i="2" s="1"/>
  <c r="AW23" i="2"/>
  <c r="AM23" i="2"/>
  <c r="AW41" i="2"/>
  <c r="BX41" i="2"/>
  <c r="BY41" i="2" s="1"/>
  <c r="AM41" i="2"/>
  <c r="AL41" i="2"/>
  <c r="AK41" i="2"/>
  <c r="BD41" i="2"/>
  <c r="AS41" i="2"/>
  <c r="AE17" i="2"/>
  <c r="AD17" i="2"/>
  <c r="AB17" i="2"/>
  <c r="BD19" i="2"/>
  <c r="AM19" i="2"/>
  <c r="AL19" i="2"/>
  <c r="AK19" i="2"/>
  <c r="AW19" i="2"/>
  <c r="BX19" i="2"/>
  <c r="BY19" i="2" s="1"/>
  <c r="AS19" i="2"/>
  <c r="AK38" i="2" l="1"/>
  <c r="AL38" i="2"/>
  <c r="BD38" i="2"/>
  <c r="BI38" i="2" s="1"/>
  <c r="BJ38" i="2" s="1"/>
  <c r="BX38" i="2"/>
  <c r="BY38" i="2" s="1"/>
  <c r="BA20" i="2"/>
  <c r="AX42" i="2"/>
  <c r="AZ42" i="2"/>
  <c r="BU42" i="2"/>
  <c r="BW42" i="2" s="1"/>
  <c r="AY42" i="2"/>
  <c r="BI40" i="2"/>
  <c r="BJ40" i="2" s="1"/>
  <c r="BF40" i="2"/>
  <c r="BE40" i="2"/>
  <c r="AH18" i="2"/>
  <c r="AI18" i="2" s="1"/>
  <c r="AJ18" i="2" s="1"/>
  <c r="AN23" i="2"/>
  <c r="BN23" i="2"/>
  <c r="AX23" i="2"/>
  <c r="BB23" i="2" s="1"/>
  <c r="BU23" i="2"/>
  <c r="BW23" i="2" s="1"/>
  <c r="AZ23" i="2"/>
  <c r="AY23" i="2"/>
  <c r="BI42" i="2"/>
  <c r="BJ42" i="2" s="1"/>
  <c r="BF42" i="2"/>
  <c r="BE42" i="2"/>
  <c r="BK20" i="2"/>
  <c r="X34" i="2"/>
  <c r="AA34" i="2"/>
  <c r="AE16" i="2"/>
  <c r="AD16" i="2"/>
  <c r="AB16" i="2"/>
  <c r="BN24" i="2"/>
  <c r="AN24" i="2"/>
  <c r="BM16" i="2"/>
  <c r="Y16" i="2"/>
  <c r="R34" i="2"/>
  <c r="T16" i="2"/>
  <c r="AX43" i="2"/>
  <c r="BU43" i="2"/>
  <c r="BW43" i="2" s="1"/>
  <c r="AZ43" i="2"/>
  <c r="AY43" i="2"/>
  <c r="BF23" i="2"/>
  <c r="BE23" i="2"/>
  <c r="BI23" i="2"/>
  <c r="BJ23" i="2" s="1"/>
  <c r="AX26" i="2"/>
  <c r="BB26" i="2" s="1"/>
  <c r="BU26" i="2"/>
  <c r="BW26" i="2" s="1"/>
  <c r="AZ26" i="2"/>
  <c r="AY26" i="2"/>
  <c r="BF24" i="2"/>
  <c r="BE24" i="2"/>
  <c r="BI24" i="2"/>
  <c r="BJ24" i="2" s="1"/>
  <c r="AX45" i="2"/>
  <c r="BU45" i="2"/>
  <c r="BW45" i="2" s="1"/>
  <c r="AZ45" i="2"/>
  <c r="AY45" i="2"/>
  <c r="BI46" i="2"/>
  <c r="BJ46" i="2" s="1"/>
  <c r="BF46" i="2"/>
  <c r="BE46" i="2"/>
  <c r="BF22" i="2"/>
  <c r="BE22" i="2"/>
  <c r="BI22" i="2"/>
  <c r="BJ22" i="2" s="1"/>
  <c r="AH37" i="2"/>
  <c r="AI37" i="2" s="1"/>
  <c r="AJ37" i="2" s="1"/>
  <c r="AX28" i="2"/>
  <c r="BB28" i="2" s="1"/>
  <c r="BC28" i="2" s="1"/>
  <c r="BU28" i="2"/>
  <c r="BW28" i="2" s="1"/>
  <c r="AZ28" i="2"/>
  <c r="AY28" i="2"/>
  <c r="BF44" i="2"/>
  <c r="BE44" i="2"/>
  <c r="BI44" i="2"/>
  <c r="BJ44" i="2" s="1"/>
  <c r="BI25" i="2"/>
  <c r="BJ25" i="2" s="1"/>
  <c r="BF25" i="2"/>
  <c r="BE25" i="2"/>
  <c r="BM35" i="2"/>
  <c r="T35" i="2"/>
  <c r="Y35" i="2"/>
  <c r="BP20" i="2"/>
  <c r="BQ20" i="2" s="1"/>
  <c r="BR20" i="2" s="1"/>
  <c r="BS20" i="2" s="1"/>
  <c r="BT20" i="2" s="1"/>
  <c r="BO20" i="2"/>
  <c r="BI41" i="2"/>
  <c r="BJ41" i="2" s="1"/>
  <c r="BF41" i="2"/>
  <c r="BE41" i="2"/>
  <c r="BN19" i="2"/>
  <c r="AN19" i="2"/>
  <c r="AX21" i="2"/>
  <c r="BB21" i="2" s="1"/>
  <c r="BU21" i="2"/>
  <c r="BW21" i="2" s="1"/>
  <c r="AZ21" i="2"/>
  <c r="AY21" i="2"/>
  <c r="P33" i="2"/>
  <c r="G33" i="2"/>
  <c r="H33" i="2" s="1"/>
  <c r="V33" i="2"/>
  <c r="AX24" i="2"/>
  <c r="BB24" i="2" s="1"/>
  <c r="BU24" i="2"/>
  <c r="BW24" i="2" s="1"/>
  <c r="AZ24" i="2"/>
  <c r="AY24" i="2"/>
  <c r="AX39" i="2"/>
  <c r="BU39" i="2"/>
  <c r="BW39" i="2" s="1"/>
  <c r="AZ39" i="2"/>
  <c r="AY39" i="2"/>
  <c r="BN27" i="2"/>
  <c r="AN27" i="2"/>
  <c r="BN45" i="2"/>
  <c r="AN45" i="2"/>
  <c r="AX46" i="2"/>
  <c r="BU46" i="2"/>
  <c r="BW46" i="2" s="1"/>
  <c r="AZ46" i="2"/>
  <c r="AY46" i="2"/>
  <c r="AC37" i="2"/>
  <c r="BF28" i="2"/>
  <c r="BE28" i="2"/>
  <c r="BI28" i="2"/>
  <c r="BJ28" i="2" s="1"/>
  <c r="BE45" i="2"/>
  <c r="BI45" i="2"/>
  <c r="BJ45" i="2" s="1"/>
  <c r="BF45" i="2"/>
  <c r="AN44" i="2"/>
  <c r="BN44" i="2"/>
  <c r="BI39" i="2"/>
  <c r="BJ39" i="2" s="1"/>
  <c r="BF39" i="2"/>
  <c r="BE39" i="2"/>
  <c r="AX38" i="2"/>
  <c r="AZ38" i="2"/>
  <c r="BU38" i="2"/>
  <c r="BW38" i="2" s="1"/>
  <c r="AY38" i="2"/>
  <c r="BN22" i="2"/>
  <c r="AN22" i="2"/>
  <c r="AX19" i="2"/>
  <c r="BB19" i="2" s="1"/>
  <c r="AZ19" i="2"/>
  <c r="BU19" i="2"/>
  <c r="BW19" i="2" s="1"/>
  <c r="AY19" i="2"/>
  <c r="AN21" i="2"/>
  <c r="BN21" i="2"/>
  <c r="AA15" i="2"/>
  <c r="X15" i="2"/>
  <c r="AX40" i="2"/>
  <c r="AZ40" i="2"/>
  <c r="BU40" i="2"/>
  <c r="BW40" i="2" s="1"/>
  <c r="AY40" i="2"/>
  <c r="AX25" i="2"/>
  <c r="BB25" i="2" s="1"/>
  <c r="BU25" i="2"/>
  <c r="BW25" i="2" s="1"/>
  <c r="AZ25" i="2"/>
  <c r="AY25" i="2"/>
  <c r="AN41" i="2"/>
  <c r="BN41" i="2"/>
  <c r="BF21" i="2"/>
  <c r="BE21" i="2"/>
  <c r="BI21" i="2"/>
  <c r="BJ21" i="2" s="1"/>
  <c r="AN26" i="2"/>
  <c r="BN26" i="2"/>
  <c r="BN39" i="2"/>
  <c r="AN39" i="2"/>
  <c r="BE27" i="2"/>
  <c r="BI27" i="2"/>
  <c r="BJ27" i="2" s="1"/>
  <c r="BF27" i="2"/>
  <c r="AN38" i="2"/>
  <c r="BN38" i="2"/>
  <c r="AN43" i="2"/>
  <c r="BN43" i="2"/>
  <c r="Z16" i="2"/>
  <c r="AX44" i="2"/>
  <c r="AZ44" i="2"/>
  <c r="BU44" i="2"/>
  <c r="BW44" i="2" s="1"/>
  <c r="AY44" i="2"/>
  <c r="AX41" i="2"/>
  <c r="BU41" i="2"/>
  <c r="BW41" i="2" s="1"/>
  <c r="AZ41" i="2"/>
  <c r="AY41" i="2"/>
  <c r="AG36" i="2"/>
  <c r="AF36" i="2"/>
  <c r="AC36" i="2" s="1"/>
  <c r="AC18" i="2"/>
  <c r="BN46" i="2"/>
  <c r="AN46" i="2"/>
  <c r="AE35" i="2"/>
  <c r="AD35" i="2"/>
  <c r="AB35" i="2"/>
  <c r="F13" i="2"/>
  <c r="F32" i="2"/>
  <c r="P14" i="2"/>
  <c r="Q14" i="2" s="1"/>
  <c r="V14" i="2"/>
  <c r="G14" i="2"/>
  <c r="H14" i="2" s="1"/>
  <c r="AP20" i="2"/>
  <c r="AQ20" i="2" s="1"/>
  <c r="AR20" i="2" s="1"/>
  <c r="AT20" i="2" s="1"/>
  <c r="AU20" i="2" s="1"/>
  <c r="AO20" i="2"/>
  <c r="BE19" i="2"/>
  <c r="BI19" i="2"/>
  <c r="BJ19" i="2" s="1"/>
  <c r="BF19" i="2"/>
  <c r="AG17" i="2"/>
  <c r="AF17" i="2"/>
  <c r="AC17" i="2" s="1"/>
  <c r="BN42" i="2"/>
  <c r="AN42" i="2"/>
  <c r="BI26" i="2"/>
  <c r="BJ26" i="2" s="1"/>
  <c r="BF26" i="2"/>
  <c r="BE26" i="2"/>
  <c r="R15" i="2"/>
  <c r="Q33" i="2"/>
  <c r="AN40" i="2"/>
  <c r="BN40" i="2"/>
  <c r="AX27" i="2"/>
  <c r="BB27" i="2" s="1"/>
  <c r="BU27" i="2"/>
  <c r="BW27" i="2" s="1"/>
  <c r="AZ27" i="2"/>
  <c r="AY27" i="2"/>
  <c r="BF43" i="2"/>
  <c r="BE43" i="2"/>
  <c r="BI43" i="2"/>
  <c r="BJ43" i="2" s="1"/>
  <c r="AN25" i="2"/>
  <c r="BN25" i="2"/>
  <c r="AX22" i="2"/>
  <c r="BB22" i="2" s="1"/>
  <c r="BU22" i="2"/>
  <c r="BW22" i="2" s="1"/>
  <c r="AZ22" i="2"/>
  <c r="AY22" i="2"/>
  <c r="AN28" i="2"/>
  <c r="BN28" i="2"/>
  <c r="BE38" i="2" l="1"/>
  <c r="BF38" i="2"/>
  <c r="BK38" i="2" s="1"/>
  <c r="BA23" i="2"/>
  <c r="BA22" i="2"/>
  <c r="BA27" i="2"/>
  <c r="BK43" i="2"/>
  <c r="BK23" i="2"/>
  <c r="BK25" i="2"/>
  <c r="BK28" i="2"/>
  <c r="BA24" i="2"/>
  <c r="BK44" i="2"/>
  <c r="BK22" i="2"/>
  <c r="BA26" i="2"/>
  <c r="BA28" i="2"/>
  <c r="BK21" i="2"/>
  <c r="BK46" i="2"/>
  <c r="BK24" i="2"/>
  <c r="BC27" i="2"/>
  <c r="BC26" i="2" s="1"/>
  <c r="BC25" i="2" s="1"/>
  <c r="BC24" i="2" s="1"/>
  <c r="BC23" i="2" s="1"/>
  <c r="BC22" i="2" s="1"/>
  <c r="BC21" i="2" s="1"/>
  <c r="BC20" i="2" s="1"/>
  <c r="BC19" i="2" s="1"/>
  <c r="BA21" i="2"/>
  <c r="BA44" i="2"/>
  <c r="BA46" i="2"/>
  <c r="BA39" i="2"/>
  <c r="BA42" i="2"/>
  <c r="BK45" i="2"/>
  <c r="BA45" i="2"/>
  <c r="BA43" i="2"/>
  <c r="AP23" i="2"/>
  <c r="AQ23" i="2" s="1"/>
  <c r="AR23" i="2" s="1"/>
  <c r="AT23" i="2" s="1"/>
  <c r="AU23" i="2" s="1"/>
  <c r="AO23" i="2"/>
  <c r="BK27" i="2"/>
  <c r="AK37" i="2"/>
  <c r="AW37" i="2"/>
  <c r="AM37" i="2"/>
  <c r="BD37" i="2"/>
  <c r="BX37" i="2"/>
  <c r="BY37" i="2" s="1"/>
  <c r="AL37" i="2"/>
  <c r="AS37" i="2"/>
  <c r="BP22" i="2"/>
  <c r="BQ22" i="2" s="1"/>
  <c r="BR22" i="2" s="1"/>
  <c r="BS22" i="2" s="1"/>
  <c r="BT22" i="2" s="1"/>
  <c r="BO22" i="2"/>
  <c r="AO28" i="2"/>
  <c r="AP28" i="2"/>
  <c r="AQ28" i="2" s="1"/>
  <c r="AR28" i="2" s="1"/>
  <c r="AT28" i="2" s="1"/>
  <c r="AU28" i="2" s="1"/>
  <c r="AP25" i="2"/>
  <c r="AQ25" i="2" s="1"/>
  <c r="AR25" i="2" s="1"/>
  <c r="AT25" i="2" s="1"/>
  <c r="AU25" i="2" s="1"/>
  <c r="AO25" i="2"/>
  <c r="BK26" i="2"/>
  <c r="G13" i="2"/>
  <c r="H13" i="2"/>
  <c r="P13" i="2"/>
  <c r="Q13" i="2" s="1"/>
  <c r="F12" i="2"/>
  <c r="F31" i="2"/>
  <c r="V13" i="2"/>
  <c r="BA41" i="2"/>
  <c r="AO39" i="2"/>
  <c r="AP39" i="2"/>
  <c r="AQ39" i="2" s="1"/>
  <c r="AR39" i="2" s="1"/>
  <c r="AT39" i="2" s="1"/>
  <c r="AU39" i="2" s="1"/>
  <c r="BP21" i="2"/>
  <c r="BQ21" i="2" s="1"/>
  <c r="BR21" i="2" s="1"/>
  <c r="BS21" i="2" s="1"/>
  <c r="BT21" i="2" s="1"/>
  <c r="BO21" i="2"/>
  <c r="BK39" i="2"/>
  <c r="AO46" i="2"/>
  <c r="AP46" i="2"/>
  <c r="AQ46" i="2" s="1"/>
  <c r="AR46" i="2" s="1"/>
  <c r="AT46" i="2" s="1"/>
  <c r="AU46" i="2" s="1"/>
  <c r="R33" i="2"/>
  <c r="T15" i="2"/>
  <c r="BM15" i="2"/>
  <c r="Y15" i="2"/>
  <c r="BP28" i="2"/>
  <c r="BQ28" i="2" s="1"/>
  <c r="BR28" i="2" s="1"/>
  <c r="BS28" i="2" s="1"/>
  <c r="BT28" i="2" s="1"/>
  <c r="BO28" i="2"/>
  <c r="AS18" i="2"/>
  <c r="AK18" i="2"/>
  <c r="AM18" i="2"/>
  <c r="AW18" i="2"/>
  <c r="AL18" i="2"/>
  <c r="BX18" i="2"/>
  <c r="BY18" i="2" s="1"/>
  <c r="BD18" i="2"/>
  <c r="AP42" i="2"/>
  <c r="AQ42" i="2" s="1"/>
  <c r="AR42" i="2" s="1"/>
  <c r="AT42" i="2" s="1"/>
  <c r="AU42" i="2" s="1"/>
  <c r="AO42" i="2"/>
  <c r="AG35" i="2"/>
  <c r="AF35" i="2"/>
  <c r="BP43" i="2"/>
  <c r="BQ43" i="2" s="1"/>
  <c r="BR43" i="2" s="1"/>
  <c r="BS43" i="2" s="1"/>
  <c r="BT43" i="2" s="1"/>
  <c r="BO43" i="2"/>
  <c r="BP39" i="2"/>
  <c r="BQ39" i="2" s="1"/>
  <c r="BR39" i="2" s="1"/>
  <c r="BS39" i="2" s="1"/>
  <c r="BT39" i="2" s="1"/>
  <c r="BO39" i="2"/>
  <c r="BP41" i="2"/>
  <c r="BQ41" i="2" s="1"/>
  <c r="BR41" i="2" s="1"/>
  <c r="BS41" i="2" s="1"/>
  <c r="BT41" i="2" s="1"/>
  <c r="BO41" i="2"/>
  <c r="AO21" i="2"/>
  <c r="AP21" i="2"/>
  <c r="AQ21" i="2" s="1"/>
  <c r="AR21" i="2" s="1"/>
  <c r="AT21" i="2" s="1"/>
  <c r="AU21" i="2" s="1"/>
  <c r="BP44" i="2"/>
  <c r="BQ44" i="2" s="1"/>
  <c r="BR44" i="2" s="1"/>
  <c r="BS44" i="2" s="1"/>
  <c r="BT44" i="2" s="1"/>
  <c r="BO44" i="2"/>
  <c r="AP24" i="2"/>
  <c r="AQ24" i="2" s="1"/>
  <c r="AR24" i="2" s="1"/>
  <c r="AT24" i="2" s="1"/>
  <c r="AU24" i="2" s="1"/>
  <c r="AO24" i="2"/>
  <c r="X14" i="2"/>
  <c r="AA14" i="2"/>
  <c r="BK40" i="2"/>
  <c r="AB15" i="2"/>
  <c r="AE15" i="2"/>
  <c r="AD15" i="2"/>
  <c r="AP19" i="2"/>
  <c r="AQ19" i="2" s="1"/>
  <c r="AR19" i="2" s="1"/>
  <c r="AT19" i="2" s="1"/>
  <c r="AU19" i="2" s="1"/>
  <c r="AO19" i="2"/>
  <c r="Y34" i="2"/>
  <c r="BM34" i="2"/>
  <c r="T34" i="2"/>
  <c r="BK19" i="2"/>
  <c r="BP40" i="2"/>
  <c r="BQ40" i="2" s="1"/>
  <c r="BR40" i="2" s="1"/>
  <c r="BS40" i="2" s="1"/>
  <c r="BT40" i="2" s="1"/>
  <c r="BO40" i="2"/>
  <c r="AP43" i="2"/>
  <c r="AQ43" i="2" s="1"/>
  <c r="AR43" i="2" s="1"/>
  <c r="AT43" i="2" s="1"/>
  <c r="AU43" i="2" s="1"/>
  <c r="AO43" i="2"/>
  <c r="BP26" i="2"/>
  <c r="BQ26" i="2" s="1"/>
  <c r="BR26" i="2" s="1"/>
  <c r="BS26" i="2" s="1"/>
  <c r="BT26" i="2" s="1"/>
  <c r="BO26" i="2"/>
  <c r="AO41" i="2"/>
  <c r="AP41" i="2"/>
  <c r="AQ41" i="2" s="1"/>
  <c r="AR41" i="2" s="1"/>
  <c r="AT41" i="2" s="1"/>
  <c r="AU41" i="2" s="1"/>
  <c r="BA40" i="2"/>
  <c r="BA19" i="2"/>
  <c r="BA38" i="2"/>
  <c r="AO44" i="2"/>
  <c r="AP44" i="2"/>
  <c r="AQ44" i="2" s="1"/>
  <c r="AR44" i="2" s="1"/>
  <c r="AT44" i="2" s="1"/>
  <c r="AU44" i="2" s="1"/>
  <c r="AP45" i="2"/>
  <c r="AQ45" i="2" s="1"/>
  <c r="AR45" i="2" s="1"/>
  <c r="AT45" i="2" s="1"/>
  <c r="AU45" i="2" s="1"/>
  <c r="AO45" i="2"/>
  <c r="BP24" i="2"/>
  <c r="BQ24" i="2" s="1"/>
  <c r="BR24" i="2" s="1"/>
  <c r="BS24" i="2" s="1"/>
  <c r="BT24" i="2" s="1"/>
  <c r="BO24" i="2"/>
  <c r="Z34" i="2"/>
  <c r="AP38" i="2"/>
  <c r="AQ38" i="2" s="1"/>
  <c r="AR38" i="2" s="1"/>
  <c r="AT38" i="2" s="1"/>
  <c r="AU38" i="2" s="1"/>
  <c r="AO38" i="2"/>
  <c r="AO27" i="2"/>
  <c r="AP27" i="2"/>
  <c r="AQ27" i="2" s="1"/>
  <c r="AR27" i="2" s="1"/>
  <c r="AT27" i="2" s="1"/>
  <c r="AU27" i="2" s="1"/>
  <c r="BP23" i="2"/>
  <c r="BQ23" i="2" s="1"/>
  <c r="BR23" i="2" s="1"/>
  <c r="BS23" i="2" s="1"/>
  <c r="BT23" i="2" s="1"/>
  <c r="BO23" i="2"/>
  <c r="BO46" i="2"/>
  <c r="BP46" i="2"/>
  <c r="BQ46" i="2" s="1"/>
  <c r="BR46" i="2" s="1"/>
  <c r="BS46" i="2" s="1"/>
  <c r="BT46" i="2" s="1"/>
  <c r="BO27" i="2"/>
  <c r="BP27" i="2"/>
  <c r="BQ27" i="2" s="1"/>
  <c r="BR27" i="2" s="1"/>
  <c r="BS27" i="2" s="1"/>
  <c r="BT27" i="2" s="1"/>
  <c r="BK42" i="2"/>
  <c r="Q32" i="2"/>
  <c r="R14" i="2"/>
  <c r="Z14" i="2" s="1"/>
  <c r="AP22" i="2"/>
  <c r="AQ22" i="2" s="1"/>
  <c r="AR22" i="2" s="1"/>
  <c r="AT22" i="2" s="1"/>
  <c r="AU22" i="2" s="1"/>
  <c r="AO22" i="2"/>
  <c r="X33" i="2"/>
  <c r="AA33" i="2"/>
  <c r="BK41" i="2"/>
  <c r="BP25" i="2"/>
  <c r="BQ25" i="2" s="1"/>
  <c r="BR25" i="2" s="1"/>
  <c r="BS25" i="2" s="1"/>
  <c r="BT25" i="2" s="1"/>
  <c r="BO25" i="2"/>
  <c r="P32" i="2"/>
  <c r="G32" i="2"/>
  <c r="H32" i="2" s="1"/>
  <c r="V32" i="2"/>
  <c r="BP19" i="2"/>
  <c r="BQ19" i="2" s="1"/>
  <c r="BR19" i="2" s="1"/>
  <c r="BS19" i="2" s="1"/>
  <c r="BT19" i="2" s="1"/>
  <c r="BO19" i="2"/>
  <c r="AB34" i="2"/>
  <c r="AE34" i="2"/>
  <c r="AD34" i="2"/>
  <c r="BP42" i="2"/>
  <c r="BQ42" i="2" s="1"/>
  <c r="BR42" i="2" s="1"/>
  <c r="BS42" i="2" s="1"/>
  <c r="BT42" i="2" s="1"/>
  <c r="BO42" i="2"/>
  <c r="AP40" i="2"/>
  <c r="AQ40" i="2" s="1"/>
  <c r="AR40" i="2" s="1"/>
  <c r="AT40" i="2" s="1"/>
  <c r="AU40" i="2" s="1"/>
  <c r="AO40" i="2"/>
  <c r="AH17" i="2"/>
  <c r="AI17" i="2" s="1"/>
  <c r="AJ17" i="2" s="1"/>
  <c r="AH36" i="2"/>
  <c r="AI36" i="2" s="1"/>
  <c r="AJ36" i="2" s="1"/>
  <c r="BP38" i="2"/>
  <c r="BQ38" i="2" s="1"/>
  <c r="BR38" i="2" s="1"/>
  <c r="BS38" i="2" s="1"/>
  <c r="BT38" i="2" s="1"/>
  <c r="BO38" i="2"/>
  <c r="AP26" i="2"/>
  <c r="AQ26" i="2" s="1"/>
  <c r="AR26" i="2" s="1"/>
  <c r="AT26" i="2" s="1"/>
  <c r="AU26" i="2" s="1"/>
  <c r="AO26" i="2"/>
  <c r="BA25" i="2"/>
  <c r="BP45" i="2"/>
  <c r="BQ45" i="2" s="1"/>
  <c r="BR45" i="2" s="1"/>
  <c r="BS45" i="2" s="1"/>
  <c r="BT45" i="2" s="1"/>
  <c r="BO45" i="2"/>
  <c r="AG16" i="2"/>
  <c r="AF16" i="2"/>
  <c r="Z15" i="2"/>
  <c r="AD33" i="2" l="1"/>
  <c r="AB33" i="2"/>
  <c r="AE33" i="2"/>
  <c r="AU50" i="2"/>
  <c r="H14" i="1" s="1"/>
  <c r="AH35" i="2"/>
  <c r="AI35" i="2" s="1"/>
  <c r="AJ35" i="2" s="1"/>
  <c r="AX18" i="2"/>
  <c r="BB18" i="2" s="1"/>
  <c r="BC18" i="2" s="1"/>
  <c r="AZ18" i="2"/>
  <c r="BU18" i="2"/>
  <c r="BW18" i="2" s="1"/>
  <c r="AY18" i="2"/>
  <c r="X13" i="2"/>
  <c r="AA13" i="2"/>
  <c r="AH16" i="2"/>
  <c r="AI16" i="2" s="1"/>
  <c r="AJ16" i="2" s="1"/>
  <c r="BT50" i="2"/>
  <c r="H15" i="1" s="1"/>
  <c r="AW36" i="2"/>
  <c r="AL36" i="2"/>
  <c r="AK36" i="2"/>
  <c r="BD36" i="2"/>
  <c r="AS36" i="2"/>
  <c r="AM36" i="2"/>
  <c r="BX36" i="2"/>
  <c r="BY36" i="2" s="1"/>
  <c r="AB14" i="2"/>
  <c r="AE14" i="2"/>
  <c r="AD14" i="2"/>
  <c r="BN18" i="2"/>
  <c r="AN18" i="2"/>
  <c r="P31" i="2"/>
  <c r="G31" i="2"/>
  <c r="H31" i="2" s="1"/>
  <c r="V31" i="2"/>
  <c r="BI37" i="2"/>
  <c r="BJ37" i="2" s="1"/>
  <c r="BE37" i="2"/>
  <c r="BF37" i="2"/>
  <c r="Z13" i="2"/>
  <c r="R32" i="2"/>
  <c r="Y14" i="2"/>
  <c r="BM14" i="2"/>
  <c r="T14" i="2"/>
  <c r="BX17" i="2"/>
  <c r="BY17" i="2" s="1"/>
  <c r="AW17" i="2"/>
  <c r="AL17" i="2"/>
  <c r="AM17" i="2"/>
  <c r="AS17" i="2"/>
  <c r="AK17" i="2"/>
  <c r="BD17" i="2"/>
  <c r="AG34" i="2"/>
  <c r="AF34" i="2"/>
  <c r="AC34" i="2" s="1"/>
  <c r="AC35" i="2"/>
  <c r="F30" i="2"/>
  <c r="P12" i="2"/>
  <c r="Q12" i="2" s="1"/>
  <c r="G12" i="2"/>
  <c r="H12" i="2" s="1"/>
  <c r="V12" i="2"/>
  <c r="AN37" i="2"/>
  <c r="BN37" i="2"/>
  <c r="AF15" i="2"/>
  <c r="AG15" i="2"/>
  <c r="BI18" i="2"/>
  <c r="BJ18" i="2" s="1"/>
  <c r="BF18" i="2"/>
  <c r="BE18" i="2"/>
  <c r="AC16" i="2"/>
  <c r="X32" i="2"/>
  <c r="AA32" i="2"/>
  <c r="BM33" i="2"/>
  <c r="T33" i="2"/>
  <c r="Y33" i="2"/>
  <c r="Q31" i="2"/>
  <c r="R13" i="2"/>
  <c r="AX37" i="2"/>
  <c r="AZ37" i="2"/>
  <c r="BU37" i="2"/>
  <c r="BW37" i="2" s="1"/>
  <c r="AY37" i="2"/>
  <c r="Z33" i="2"/>
  <c r="BA37" i="2" l="1"/>
  <c r="BK18" i="2"/>
  <c r="BA18" i="2"/>
  <c r="E26" i="3"/>
  <c r="E22" i="3"/>
  <c r="E18" i="3"/>
  <c r="E14" i="3"/>
  <c r="E10" i="3"/>
  <c r="E6" i="3"/>
  <c r="E25" i="3"/>
  <c r="E21" i="3"/>
  <c r="E12" i="3"/>
  <c r="E17" i="3"/>
  <c r="E8" i="3"/>
  <c r="E13" i="3"/>
  <c r="E4" i="3"/>
  <c r="E3" i="3"/>
  <c r="E24" i="3"/>
  <c r="E23" i="3"/>
  <c r="E5" i="3"/>
  <c r="E11" i="3"/>
  <c r="E20" i="3"/>
  <c r="E15" i="3"/>
  <c r="E7" i="3"/>
  <c r="E16" i="3"/>
  <c r="E9" i="3"/>
  <c r="F6" i="5"/>
  <c r="E19" i="3"/>
  <c r="AD32" i="2"/>
  <c r="AB32" i="2"/>
  <c r="AE32" i="2"/>
  <c r="AN17" i="2"/>
  <c r="BN17" i="2"/>
  <c r="AM16" i="2"/>
  <c r="AL16" i="2"/>
  <c r="BX16" i="2"/>
  <c r="BY16" i="2" s="1"/>
  <c r="AW16" i="2"/>
  <c r="AK16" i="2"/>
  <c r="BD16" i="2"/>
  <c r="AS16" i="2"/>
  <c r="AH15" i="2"/>
  <c r="AI15" i="2" s="1"/>
  <c r="AJ15" i="2" s="1"/>
  <c r="AO18" i="2"/>
  <c r="AP18" i="2"/>
  <c r="AQ18" i="2" s="1"/>
  <c r="AR18" i="2" s="1"/>
  <c r="AT18" i="2" s="1"/>
  <c r="AU18" i="2" s="1"/>
  <c r="BP18" i="2"/>
  <c r="BQ18" i="2" s="1"/>
  <c r="BR18" i="2" s="1"/>
  <c r="BS18" i="2" s="1"/>
  <c r="BT18" i="2" s="1"/>
  <c r="BO18" i="2"/>
  <c r="BO37" i="2"/>
  <c r="BP37" i="2"/>
  <c r="BQ37" i="2" s="1"/>
  <c r="BR37" i="2" s="1"/>
  <c r="BS37" i="2" s="1"/>
  <c r="BT37" i="2" s="1"/>
  <c r="BK37" i="2"/>
  <c r="BI36" i="2"/>
  <c r="BJ36" i="2" s="1"/>
  <c r="BF36" i="2"/>
  <c r="BE36" i="2"/>
  <c r="AD13" i="2"/>
  <c r="AB13" i="2"/>
  <c r="AE13" i="2"/>
  <c r="BF17" i="2"/>
  <c r="BE17" i="2"/>
  <c r="BI17" i="2"/>
  <c r="BJ17" i="2" s="1"/>
  <c r="Q30" i="2"/>
  <c r="R12" i="2"/>
  <c r="Z12" i="2" s="1"/>
  <c r="AG33" i="2"/>
  <c r="AF33" i="2"/>
  <c r="AC33" i="2" s="1"/>
  <c r="P30" i="2"/>
  <c r="G30" i="2"/>
  <c r="H30" i="2" s="1"/>
  <c r="V30" i="2"/>
  <c r="BN36" i="2"/>
  <c r="AN36" i="2"/>
  <c r="AO37" i="2"/>
  <c r="AP37" i="2"/>
  <c r="AQ37" i="2" s="1"/>
  <c r="AR37" i="2" s="1"/>
  <c r="AT37" i="2" s="1"/>
  <c r="AU37" i="2" s="1"/>
  <c r="AX17" i="2"/>
  <c r="BB17" i="2" s="1"/>
  <c r="BC17" i="2" s="1"/>
  <c r="AZ17" i="2"/>
  <c r="BU17" i="2"/>
  <c r="BW17" i="2" s="1"/>
  <c r="AY17" i="2"/>
  <c r="BA17" i="2" s="1"/>
  <c r="AX36" i="2"/>
  <c r="AZ36" i="2"/>
  <c r="BU36" i="2"/>
  <c r="BW36" i="2" s="1"/>
  <c r="AY36" i="2"/>
  <c r="AC15" i="2"/>
  <c r="Y32" i="2"/>
  <c r="BM32" i="2"/>
  <c r="T32" i="2"/>
  <c r="BM13" i="2"/>
  <c r="Y13" i="2"/>
  <c r="R31" i="2"/>
  <c r="Z31" i="2" s="1"/>
  <c r="T13" i="2"/>
  <c r="H6" i="1"/>
  <c r="X12" i="2"/>
  <c r="AA12" i="2"/>
  <c r="C7" i="5"/>
  <c r="F7" i="5" s="1"/>
  <c r="AH34" i="2"/>
  <c r="AI34" i="2" s="1"/>
  <c r="AJ34" i="2" s="1"/>
  <c r="X31" i="2"/>
  <c r="AA31" i="2"/>
  <c r="AG14" i="2"/>
  <c r="AF14" i="2"/>
  <c r="AC14" i="2" s="1"/>
  <c r="AK35" i="2"/>
  <c r="AW35" i="2"/>
  <c r="AL35" i="2"/>
  <c r="BD35" i="2"/>
  <c r="BX35" i="2"/>
  <c r="BY35" i="2" s="1"/>
  <c r="AM35" i="2"/>
  <c r="AS35" i="2"/>
  <c r="Z32" i="2"/>
  <c r="BK17" i="2" l="1"/>
  <c r="F16" i="3"/>
  <c r="H16" i="3" s="1"/>
  <c r="F6" i="3"/>
  <c r="H6" i="3" s="1"/>
  <c r="F7" i="3"/>
  <c r="H7" i="3" s="1"/>
  <c r="F4" i="3"/>
  <c r="H4" i="3" s="1"/>
  <c r="F10" i="3"/>
  <c r="H10" i="3" s="1"/>
  <c r="F9" i="3"/>
  <c r="H9" i="3" s="1"/>
  <c r="F23" i="3"/>
  <c r="H23" i="3" s="1"/>
  <c r="F21" i="3"/>
  <c r="H21" i="3" s="1"/>
  <c r="F24" i="3"/>
  <c r="H24" i="3" s="1"/>
  <c r="F25" i="3"/>
  <c r="H25" i="3" s="1"/>
  <c r="BA36" i="2"/>
  <c r="AW34" i="2"/>
  <c r="AM34" i="2"/>
  <c r="AL34" i="2"/>
  <c r="AK34" i="2"/>
  <c r="BD34" i="2"/>
  <c r="BX34" i="2"/>
  <c r="BY34" i="2" s="1"/>
  <c r="AS34" i="2"/>
  <c r="AG32" i="2"/>
  <c r="AF32" i="2"/>
  <c r="AC32" i="2" s="1"/>
  <c r="J6" i="1"/>
  <c r="E39" i="3"/>
  <c r="AE12" i="2"/>
  <c r="H7" i="1" s="1"/>
  <c r="AB12" i="2"/>
  <c r="AD12" i="2"/>
  <c r="AP17" i="2"/>
  <c r="AQ17" i="2" s="1"/>
  <c r="AR17" i="2" s="1"/>
  <c r="AT17" i="2" s="1"/>
  <c r="AU17" i="2" s="1"/>
  <c r="AO17" i="2"/>
  <c r="AO36" i="2"/>
  <c r="AP36" i="2"/>
  <c r="AQ36" i="2" s="1"/>
  <c r="AR36" i="2" s="1"/>
  <c r="AT36" i="2" s="1"/>
  <c r="AU36" i="2" s="1"/>
  <c r="BI16" i="2"/>
  <c r="BJ16" i="2" s="1"/>
  <c r="BF16" i="2"/>
  <c r="BE16" i="2"/>
  <c r="F15" i="3"/>
  <c r="H15" i="3" s="1"/>
  <c r="F13" i="3"/>
  <c r="H13" i="3" s="1"/>
  <c r="F14" i="3"/>
  <c r="H14" i="3" s="1"/>
  <c r="AN16" i="2"/>
  <c r="BN16" i="2"/>
  <c r="BP17" i="2"/>
  <c r="BQ17" i="2" s="1"/>
  <c r="BR17" i="2" s="1"/>
  <c r="BS17" i="2" s="1"/>
  <c r="BT17" i="2" s="1"/>
  <c r="BO17" i="2"/>
  <c r="AN35" i="2"/>
  <c r="BN35" i="2"/>
  <c r="BP36" i="2"/>
  <c r="BQ36" i="2" s="1"/>
  <c r="BR36" i="2" s="1"/>
  <c r="BS36" i="2" s="1"/>
  <c r="BT36" i="2" s="1"/>
  <c r="BO36" i="2"/>
  <c r="R30" i="2"/>
  <c r="Y12" i="2"/>
  <c r="BM12" i="2"/>
  <c r="H5" i="1"/>
  <c r="T12" i="2"/>
  <c r="AG13" i="2"/>
  <c r="AF13" i="2"/>
  <c r="AC13" i="2" s="1"/>
  <c r="F20" i="3"/>
  <c r="H20" i="3" s="1"/>
  <c r="F8" i="3"/>
  <c r="H8" i="3" s="1"/>
  <c r="F18" i="3"/>
  <c r="H18" i="3" s="1"/>
  <c r="AH33" i="2"/>
  <c r="AI33" i="2" s="1"/>
  <c r="AJ33" i="2" s="1"/>
  <c r="F3" i="3"/>
  <c r="E38" i="3"/>
  <c r="E37" i="3"/>
  <c r="AH14" i="2"/>
  <c r="AI14" i="2" s="1"/>
  <c r="AJ14" i="2" s="1"/>
  <c r="AD31" i="2"/>
  <c r="AB31" i="2"/>
  <c r="AE31" i="2"/>
  <c r="X30" i="2"/>
  <c r="AA30" i="2"/>
  <c r="AX16" i="2"/>
  <c r="BB16" i="2" s="1"/>
  <c r="BC16" i="2" s="1"/>
  <c r="AZ16" i="2"/>
  <c r="BU16" i="2"/>
  <c r="BW16" i="2" s="1"/>
  <c r="AY16" i="2"/>
  <c r="F19" i="3"/>
  <c r="H19" i="3" s="1"/>
  <c r="F11" i="3"/>
  <c r="H11" i="3" s="1"/>
  <c r="F17" i="3"/>
  <c r="H17" i="3" s="1"/>
  <c r="F22" i="3"/>
  <c r="H22" i="3" s="1"/>
  <c r="BK36" i="2"/>
  <c r="AW15" i="2"/>
  <c r="AK15" i="2"/>
  <c r="AM15" i="2"/>
  <c r="BD15" i="2"/>
  <c r="AL15" i="2"/>
  <c r="BX15" i="2"/>
  <c r="BY15" i="2" s="1"/>
  <c r="AS15" i="2"/>
  <c r="BI35" i="2"/>
  <c r="BJ35" i="2" s="1"/>
  <c r="BF35" i="2"/>
  <c r="BE35" i="2"/>
  <c r="AX35" i="2"/>
  <c r="AZ35" i="2"/>
  <c r="BU35" i="2"/>
  <c r="BW35" i="2" s="1"/>
  <c r="AY35" i="2"/>
  <c r="BM31" i="2"/>
  <c r="T31" i="2"/>
  <c r="Y31" i="2"/>
  <c r="F5" i="3"/>
  <c r="H5" i="3" s="1"/>
  <c r="F12" i="3"/>
  <c r="H12" i="3" s="1"/>
  <c r="F26" i="3"/>
  <c r="H26" i="3" s="1"/>
  <c r="E40" i="3" l="1"/>
  <c r="T38" i="3" s="1"/>
  <c r="BA35" i="2"/>
  <c r="BA16" i="2"/>
  <c r="BP35" i="2"/>
  <c r="BQ35" i="2" s="1"/>
  <c r="BR35" i="2" s="1"/>
  <c r="BS35" i="2" s="1"/>
  <c r="BT35" i="2" s="1"/>
  <c r="BO35" i="2"/>
  <c r="Y30" i="2"/>
  <c r="T30" i="2"/>
  <c r="BM30" i="2"/>
  <c r="AN34" i="2"/>
  <c r="BN34" i="2"/>
  <c r="BK35" i="2"/>
  <c r="BI15" i="2"/>
  <c r="BJ15" i="2" s="1"/>
  <c r="BF15" i="2"/>
  <c r="BE15" i="2"/>
  <c r="BI34" i="2"/>
  <c r="BJ34" i="2" s="1"/>
  <c r="BF34" i="2"/>
  <c r="BE34" i="2"/>
  <c r="BD33" i="2"/>
  <c r="AL33" i="2"/>
  <c r="AK33" i="2"/>
  <c r="BX33" i="2"/>
  <c r="BY33" i="2" s="1"/>
  <c r="AW33" i="2"/>
  <c r="AM33" i="2"/>
  <c r="AS33" i="2"/>
  <c r="AG12" i="2"/>
  <c r="AF12" i="2"/>
  <c r="AC12" i="2" s="1"/>
  <c r="AX34" i="2"/>
  <c r="AZ34" i="2"/>
  <c r="BU34" i="2"/>
  <c r="BW34" i="2" s="1"/>
  <c r="AY34" i="2"/>
  <c r="BP16" i="2"/>
  <c r="BQ16" i="2" s="1"/>
  <c r="BR16" i="2" s="1"/>
  <c r="BS16" i="2" s="1"/>
  <c r="BT16" i="2" s="1"/>
  <c r="BO16" i="2"/>
  <c r="Z30" i="2"/>
  <c r="AN15" i="2"/>
  <c r="BN15" i="2"/>
  <c r="BX14" i="2"/>
  <c r="BY14" i="2" s="1"/>
  <c r="AW14" i="2"/>
  <c r="AK14" i="2"/>
  <c r="AS14" i="2"/>
  <c r="BD14" i="2"/>
  <c r="AL14" i="2"/>
  <c r="AM14" i="2"/>
  <c r="AH13" i="2"/>
  <c r="AI13" i="2" s="1"/>
  <c r="AJ13" i="2" s="1"/>
  <c r="Z38" i="3"/>
  <c r="AO16" i="2"/>
  <c r="AP16" i="2"/>
  <c r="AQ16" i="2" s="1"/>
  <c r="AR16" i="2" s="1"/>
  <c r="AT16" i="2" s="1"/>
  <c r="AU16" i="2" s="1"/>
  <c r="BK16" i="2"/>
  <c r="AG31" i="2"/>
  <c r="AF31" i="2"/>
  <c r="J5" i="1"/>
  <c r="AP35" i="2"/>
  <c r="AQ35" i="2" s="1"/>
  <c r="AR35" i="2" s="1"/>
  <c r="AT35" i="2" s="1"/>
  <c r="AU35" i="2" s="1"/>
  <c r="AO35" i="2"/>
  <c r="AH32" i="2"/>
  <c r="AI32" i="2" s="1"/>
  <c r="AJ32" i="2" s="1"/>
  <c r="AX15" i="2"/>
  <c r="BB15" i="2" s="1"/>
  <c r="BC15" i="2" s="1"/>
  <c r="AZ15" i="2"/>
  <c r="BU15" i="2"/>
  <c r="BW15" i="2" s="1"/>
  <c r="AY15" i="2"/>
  <c r="AE30" i="2"/>
  <c r="AD30" i="2"/>
  <c r="AB30" i="2"/>
  <c r="H3" i="3"/>
  <c r="W38" i="3" l="1"/>
  <c r="C56" i="3" s="1"/>
  <c r="Q38" i="3"/>
  <c r="N38" i="3"/>
  <c r="K38" i="3"/>
  <c r="C52" i="3" s="1"/>
  <c r="BA15" i="2"/>
  <c r="BK15" i="2"/>
  <c r="BA34" i="2"/>
  <c r="AH31" i="2"/>
  <c r="AI31" i="2" s="1"/>
  <c r="AJ31" i="2" s="1"/>
  <c r="BO15" i="2"/>
  <c r="BP15" i="2"/>
  <c r="BQ15" i="2" s="1"/>
  <c r="BR15" i="2" s="1"/>
  <c r="BS15" i="2" s="1"/>
  <c r="BT15" i="2" s="1"/>
  <c r="BN33" i="2"/>
  <c r="AN33" i="2"/>
  <c r="BK34" i="2"/>
  <c r="AG30" i="2"/>
  <c r="AF30" i="2"/>
  <c r="AC30" i="2" s="1"/>
  <c r="AC31" i="2"/>
  <c r="C55" i="3"/>
  <c r="T39" i="3"/>
  <c r="BE14" i="2"/>
  <c r="BI14" i="2"/>
  <c r="BJ14" i="2" s="1"/>
  <c r="BF14" i="2"/>
  <c r="AO15" i="2"/>
  <c r="AP15" i="2"/>
  <c r="AQ15" i="2" s="1"/>
  <c r="AR15" i="2" s="1"/>
  <c r="AT15" i="2" s="1"/>
  <c r="AU15" i="2" s="1"/>
  <c r="AX33" i="2"/>
  <c r="AZ33" i="2"/>
  <c r="BU33" i="2"/>
  <c r="BW33" i="2" s="1"/>
  <c r="AY33" i="2"/>
  <c r="BP34" i="2"/>
  <c r="BQ34" i="2" s="1"/>
  <c r="BR34" i="2" s="1"/>
  <c r="BS34" i="2" s="1"/>
  <c r="BT34" i="2" s="1"/>
  <c r="BO34" i="2"/>
  <c r="C57" i="3"/>
  <c r="Z39" i="3"/>
  <c r="AW32" i="2"/>
  <c r="BD32" i="2"/>
  <c r="AM32" i="2"/>
  <c r="BX32" i="2"/>
  <c r="BY32" i="2" s="1"/>
  <c r="AS32" i="2"/>
  <c r="AL32" i="2"/>
  <c r="AK32" i="2"/>
  <c r="Q39" i="3"/>
  <c r="C54" i="3"/>
  <c r="AP34" i="2"/>
  <c r="AQ34" i="2" s="1"/>
  <c r="AR34" i="2" s="1"/>
  <c r="AT34" i="2" s="1"/>
  <c r="AU34" i="2" s="1"/>
  <c r="AO34" i="2"/>
  <c r="C53" i="3"/>
  <c r="N39" i="3"/>
  <c r="AL13" i="2"/>
  <c r="BX13" i="2"/>
  <c r="BY13" i="2" s="1"/>
  <c r="AM13" i="2"/>
  <c r="BD13" i="2"/>
  <c r="AW13" i="2"/>
  <c r="AS13" i="2"/>
  <c r="AK13" i="2"/>
  <c r="BI33" i="2"/>
  <c r="BJ33" i="2" s="1"/>
  <c r="BF33" i="2"/>
  <c r="BE33" i="2"/>
  <c r="BN14" i="2"/>
  <c r="AN14" i="2"/>
  <c r="W39" i="3"/>
  <c r="K39" i="3"/>
  <c r="AX14" i="2"/>
  <c r="BB14" i="2" s="1"/>
  <c r="BC14" i="2" s="1"/>
  <c r="AZ14" i="2"/>
  <c r="BU14" i="2"/>
  <c r="BW14" i="2" s="1"/>
  <c r="AY14" i="2"/>
  <c r="AH12" i="2"/>
  <c r="AI12" i="2" s="1"/>
  <c r="AJ12" i="2" s="1"/>
  <c r="J7" i="1"/>
  <c r="BK14" i="2" l="1"/>
  <c r="BA14" i="2"/>
  <c r="BA33" i="2"/>
  <c r="AX13" i="2"/>
  <c r="BB13" i="2" s="1"/>
  <c r="BC13" i="2" s="1"/>
  <c r="AZ13" i="2"/>
  <c r="BU13" i="2"/>
  <c r="BW13" i="2" s="1"/>
  <c r="AY13" i="2"/>
  <c r="BI32" i="2"/>
  <c r="BJ32" i="2" s="1"/>
  <c r="BF32" i="2"/>
  <c r="BE32" i="2"/>
  <c r="S4" i="3"/>
  <c r="R24" i="3"/>
  <c r="R20" i="3"/>
  <c r="R16" i="3"/>
  <c r="R12" i="3"/>
  <c r="R8" i="3"/>
  <c r="R4" i="3"/>
  <c r="R3" i="3"/>
  <c r="R25" i="3"/>
  <c r="R21" i="3"/>
  <c r="R7" i="3"/>
  <c r="R17" i="3"/>
  <c r="R26" i="3"/>
  <c r="R22" i="3"/>
  <c r="R13" i="3"/>
  <c r="R15" i="3"/>
  <c r="R14" i="3"/>
  <c r="R18" i="3"/>
  <c r="R9" i="3"/>
  <c r="R23" i="3"/>
  <c r="R5" i="3"/>
  <c r="R10" i="3"/>
  <c r="R19" i="3"/>
  <c r="R6" i="3"/>
  <c r="R11" i="3"/>
  <c r="T3" i="3"/>
  <c r="BI13" i="2"/>
  <c r="BJ13" i="2" s="1"/>
  <c r="BF13" i="2"/>
  <c r="BE13" i="2"/>
  <c r="BO14" i="2"/>
  <c r="BP14" i="2"/>
  <c r="BQ14" i="2" s="1"/>
  <c r="BR14" i="2" s="1"/>
  <c r="BS14" i="2" s="1"/>
  <c r="BT14" i="2" s="1"/>
  <c r="AN13" i="2"/>
  <c r="BN13" i="2"/>
  <c r="O26" i="3"/>
  <c r="O22" i="3"/>
  <c r="O18" i="3"/>
  <c r="O14" i="3"/>
  <c r="O10" i="3"/>
  <c r="O6" i="3"/>
  <c r="O24" i="3"/>
  <c r="O20" i="3"/>
  <c r="O16" i="3"/>
  <c r="O12" i="3"/>
  <c r="O8" i="3"/>
  <c r="O4" i="3"/>
  <c r="O11" i="3"/>
  <c r="O3" i="3"/>
  <c r="O7" i="3"/>
  <c r="O25" i="3"/>
  <c r="O21" i="3"/>
  <c r="O9" i="3"/>
  <c r="O15" i="3"/>
  <c r="O17" i="3"/>
  <c r="O13" i="3"/>
  <c r="P4" i="3"/>
  <c r="O23" i="3"/>
  <c r="O19" i="3"/>
  <c r="O5" i="3"/>
  <c r="Q3" i="3"/>
  <c r="X3" i="3"/>
  <c r="X23" i="3"/>
  <c r="X19" i="3"/>
  <c r="X15" i="3"/>
  <c r="X11" i="3"/>
  <c r="X7" i="3"/>
  <c r="X18" i="3"/>
  <c r="X5" i="3"/>
  <c r="X14" i="3"/>
  <c r="X24" i="3"/>
  <c r="X10" i="3"/>
  <c r="X13" i="3"/>
  <c r="X26" i="3"/>
  <c r="X25" i="3"/>
  <c r="X12" i="3"/>
  <c r="X6" i="3"/>
  <c r="X17" i="3"/>
  <c r="X22" i="3"/>
  <c r="X9" i="3"/>
  <c r="X4" i="3"/>
  <c r="X21" i="3"/>
  <c r="Y4" i="3"/>
  <c r="X16" i="3"/>
  <c r="X8" i="3"/>
  <c r="X20" i="3"/>
  <c r="Z3" i="3"/>
  <c r="L3" i="3"/>
  <c r="L25" i="3"/>
  <c r="L21" i="3"/>
  <c r="L17" i="3"/>
  <c r="L13" i="3"/>
  <c r="L9" i="3"/>
  <c r="L5" i="3"/>
  <c r="L19" i="3"/>
  <c r="L14" i="3"/>
  <c r="L15" i="3"/>
  <c r="L10" i="3"/>
  <c r="L24" i="3"/>
  <c r="L11" i="3"/>
  <c r="L6" i="3"/>
  <c r="L23" i="3"/>
  <c r="M4" i="3"/>
  <c r="L22" i="3"/>
  <c r="L16" i="3"/>
  <c r="L4" i="3"/>
  <c r="L8" i="3"/>
  <c r="L12" i="3"/>
  <c r="L26" i="3"/>
  <c r="L18" i="3"/>
  <c r="L7" i="3"/>
  <c r="L20" i="3"/>
  <c r="N3" i="3"/>
  <c r="BP33" i="2"/>
  <c r="BQ33" i="2" s="1"/>
  <c r="BR33" i="2" s="1"/>
  <c r="BS33" i="2" s="1"/>
  <c r="BT33" i="2" s="1"/>
  <c r="BO33" i="2"/>
  <c r="I23" i="3"/>
  <c r="I19" i="3"/>
  <c r="I15" i="3"/>
  <c r="I11" i="3"/>
  <c r="I7" i="3"/>
  <c r="J4" i="3"/>
  <c r="I25" i="3"/>
  <c r="I21" i="3"/>
  <c r="I17" i="3"/>
  <c r="I13" i="3"/>
  <c r="I9" i="3"/>
  <c r="I5" i="3"/>
  <c r="I26" i="3"/>
  <c r="I22" i="3"/>
  <c r="I4" i="3"/>
  <c r="I18" i="3"/>
  <c r="I14" i="3"/>
  <c r="I3" i="3"/>
  <c r="I10" i="3"/>
  <c r="I16" i="3"/>
  <c r="I8" i="3"/>
  <c r="I12" i="3"/>
  <c r="I20" i="3"/>
  <c r="I6" i="3"/>
  <c r="I24" i="3"/>
  <c r="K3" i="3"/>
  <c r="AP33" i="2"/>
  <c r="AQ33" i="2" s="1"/>
  <c r="AR33" i="2" s="1"/>
  <c r="AT33" i="2" s="1"/>
  <c r="AU33" i="2" s="1"/>
  <c r="AO33" i="2"/>
  <c r="U25" i="3"/>
  <c r="U21" i="3"/>
  <c r="U17" i="3"/>
  <c r="U13" i="3"/>
  <c r="U9" i="3"/>
  <c r="U5" i="3"/>
  <c r="U23" i="3"/>
  <c r="U19" i="3"/>
  <c r="U15" i="3"/>
  <c r="U11" i="3"/>
  <c r="U7" i="3"/>
  <c r="U26" i="3"/>
  <c r="U22" i="3"/>
  <c r="U8" i="3"/>
  <c r="V4" i="3"/>
  <c r="U18" i="3"/>
  <c r="U4" i="3"/>
  <c r="U14" i="3"/>
  <c r="U20" i="3"/>
  <c r="U6" i="3"/>
  <c r="U16" i="3"/>
  <c r="U24" i="3"/>
  <c r="U10" i="3"/>
  <c r="U12" i="3"/>
  <c r="U3" i="3"/>
  <c r="W3" i="3"/>
  <c r="AO14" i="2"/>
  <c r="AP14" i="2"/>
  <c r="AQ14" i="2" s="1"/>
  <c r="AR14" i="2" s="1"/>
  <c r="AT14" i="2" s="1"/>
  <c r="AU14" i="2" s="1"/>
  <c r="AX32" i="2"/>
  <c r="AZ32" i="2"/>
  <c r="BU32" i="2"/>
  <c r="BW32" i="2" s="1"/>
  <c r="AY32" i="2"/>
  <c r="AH30" i="2"/>
  <c r="AI30" i="2" s="1"/>
  <c r="AJ30" i="2" s="1"/>
  <c r="BD31" i="2"/>
  <c r="AL31" i="2"/>
  <c r="AK31" i="2"/>
  <c r="AW31" i="2"/>
  <c r="AM31" i="2"/>
  <c r="BX31" i="2"/>
  <c r="BY31" i="2" s="1"/>
  <c r="AS31" i="2"/>
  <c r="AN32" i="2"/>
  <c r="BN32" i="2"/>
  <c r="AW12" i="2"/>
  <c r="AM12" i="2"/>
  <c r="BD12" i="2"/>
  <c r="AK12" i="2"/>
  <c r="BX12" i="2"/>
  <c r="BY12" i="2" s="1"/>
  <c r="AL12" i="2"/>
  <c r="AS12" i="2"/>
  <c r="BK33" i="2"/>
  <c r="BA13" i="2" l="1"/>
  <c r="BP32" i="2"/>
  <c r="BQ32" i="2" s="1"/>
  <c r="BR32" i="2" s="1"/>
  <c r="BS32" i="2" s="1"/>
  <c r="BT32" i="2" s="1"/>
  <c r="BO32" i="2"/>
  <c r="AP32" i="2"/>
  <c r="AQ32" i="2" s="1"/>
  <c r="AR32" i="2" s="1"/>
  <c r="AT32" i="2" s="1"/>
  <c r="AU32" i="2" s="1"/>
  <c r="AO32" i="2"/>
  <c r="BK13" i="2"/>
  <c r="AX31" i="2"/>
  <c r="AZ31" i="2"/>
  <c r="BU31" i="2"/>
  <c r="BW31" i="2" s="1"/>
  <c r="AY31" i="2"/>
  <c r="K4" i="3"/>
  <c r="J5" i="3"/>
  <c r="AX12" i="2"/>
  <c r="AZ12" i="2"/>
  <c r="BU12" i="2"/>
  <c r="BW12" i="2" s="1"/>
  <c r="AY12" i="2"/>
  <c r="BK32" i="2"/>
  <c r="AW30" i="2"/>
  <c r="BX30" i="2"/>
  <c r="BY30" i="2" s="1"/>
  <c r="BY47" i="2" s="1"/>
  <c r="AL30" i="2"/>
  <c r="BD30" i="2"/>
  <c r="AM30" i="2"/>
  <c r="AK30" i="2"/>
  <c r="AS30" i="2"/>
  <c r="BA32" i="2"/>
  <c r="Z4" i="3"/>
  <c r="Y5" i="3"/>
  <c r="BO13" i="2"/>
  <c r="BP13" i="2"/>
  <c r="BQ13" i="2" s="1"/>
  <c r="BR13" i="2" s="1"/>
  <c r="BS13" i="2" s="1"/>
  <c r="BT13" i="2" s="1"/>
  <c r="T4" i="3"/>
  <c r="S5" i="3"/>
  <c r="AN12" i="2"/>
  <c r="BN12" i="2"/>
  <c r="Q4" i="3"/>
  <c r="P5" i="3"/>
  <c r="M5" i="3"/>
  <c r="N4" i="3"/>
  <c r="BF31" i="2"/>
  <c r="BI31" i="2"/>
  <c r="BJ31" i="2" s="1"/>
  <c r="BK31" i="2" s="1"/>
  <c r="BE31" i="2"/>
  <c r="BI12" i="2"/>
  <c r="BJ12" i="2" s="1"/>
  <c r="BE12" i="2"/>
  <c r="BF12" i="2"/>
  <c r="BN31" i="2"/>
  <c r="AN31" i="2"/>
  <c r="W4" i="3"/>
  <c r="V5" i="3"/>
  <c r="AP13" i="2"/>
  <c r="AQ13" i="2" s="1"/>
  <c r="AR13" i="2" s="1"/>
  <c r="AT13" i="2" s="1"/>
  <c r="AU13" i="2" s="1"/>
  <c r="AO13" i="2"/>
  <c r="BA31" i="2" l="1"/>
  <c r="AX11" i="2"/>
  <c r="BB12" i="2"/>
  <c r="BC12" i="2" s="1"/>
  <c r="BY50" i="2"/>
  <c r="M5" i="1"/>
  <c r="AX30" i="2"/>
  <c r="AX47" i="2" s="1"/>
  <c r="AZ30" i="2"/>
  <c r="BU30" i="2"/>
  <c r="BW30" i="2" s="1"/>
  <c r="AY30" i="2"/>
  <c r="BP12" i="2"/>
  <c r="BQ12" i="2" s="1"/>
  <c r="BR12" i="2" s="1"/>
  <c r="BS12" i="2" s="1"/>
  <c r="BT12" i="2" s="1"/>
  <c r="BO12" i="2"/>
  <c r="Q5" i="3"/>
  <c r="P6" i="3"/>
  <c r="BK12" i="2"/>
  <c r="AP12" i="2"/>
  <c r="AQ12" i="2" s="1"/>
  <c r="AO12" i="2"/>
  <c r="AY47" i="2"/>
  <c r="H18" i="1" s="1"/>
  <c r="BA12" i="2"/>
  <c r="Y6" i="3"/>
  <c r="Z5" i="3"/>
  <c r="V6" i="3"/>
  <c r="W5" i="3"/>
  <c r="AP31" i="2"/>
  <c r="AQ31" i="2" s="1"/>
  <c r="AR31" i="2" s="1"/>
  <c r="AT31" i="2" s="1"/>
  <c r="AU31" i="2" s="1"/>
  <c r="AO31" i="2"/>
  <c r="T5" i="3"/>
  <c r="S6" i="3"/>
  <c r="BI30" i="2"/>
  <c r="BJ30" i="2" s="1"/>
  <c r="BF30" i="2"/>
  <c r="BF47" i="2" s="1"/>
  <c r="H9" i="1" s="1"/>
  <c r="J9" i="1" s="1"/>
  <c r="BE30" i="2"/>
  <c r="K5" i="3"/>
  <c r="J6" i="3"/>
  <c r="BO31" i="2"/>
  <c r="BP31" i="2"/>
  <c r="BQ31" i="2" s="1"/>
  <c r="BR31" i="2" s="1"/>
  <c r="BS31" i="2" s="1"/>
  <c r="BT31" i="2" s="1"/>
  <c r="M6" i="3"/>
  <c r="N5" i="3"/>
  <c r="AN30" i="2"/>
  <c r="BN30" i="2"/>
  <c r="AX48" i="2" l="1"/>
  <c r="K6" i="3"/>
  <c r="J7" i="3"/>
  <c r="BP30" i="2"/>
  <c r="BQ30" i="2" s="1"/>
  <c r="BR30" i="2" s="1"/>
  <c r="BS30" i="2" s="1"/>
  <c r="BT30" i="2" s="1"/>
  <c r="BT47" i="2" s="1"/>
  <c r="H12" i="1" s="1"/>
  <c r="BO30" i="2"/>
  <c r="AP30" i="2"/>
  <c r="AQ30" i="2" s="1"/>
  <c r="AR30" i="2" s="1"/>
  <c r="AT30" i="2" s="1"/>
  <c r="AU30" i="2" s="1"/>
  <c r="AO30" i="2"/>
  <c r="W6" i="3"/>
  <c r="V7" i="3"/>
  <c r="BK30" i="2"/>
  <c r="BK47" i="2" s="1"/>
  <c r="BL12" i="2" s="1"/>
  <c r="Y7" i="3"/>
  <c r="Z6" i="3"/>
  <c r="AR12" i="2"/>
  <c r="AT12" i="2" s="1"/>
  <c r="BA30" i="2"/>
  <c r="BA47" i="2" s="1"/>
  <c r="H17" i="1" s="1"/>
  <c r="P7" i="3"/>
  <c r="Q6" i="3"/>
  <c r="N6" i="3"/>
  <c r="M7" i="3"/>
  <c r="S7" i="3"/>
  <c r="T6" i="3"/>
  <c r="AQ47" i="2" l="1"/>
  <c r="BK49" i="2"/>
  <c r="C5" i="5" s="1"/>
  <c r="F5" i="5" s="1"/>
  <c r="AT47" i="2"/>
  <c r="AU12" i="2"/>
  <c r="N7" i="3"/>
  <c r="M8" i="3"/>
  <c r="Z7" i="3"/>
  <c r="Y8" i="3"/>
  <c r="BL30" i="2"/>
  <c r="S8" i="3"/>
  <c r="T7" i="3"/>
  <c r="BL28" i="2"/>
  <c r="BL44" i="2"/>
  <c r="BL21" i="2"/>
  <c r="BL22" i="2"/>
  <c r="BL24" i="2"/>
  <c r="BL23" i="2"/>
  <c r="BL25" i="2"/>
  <c r="BL45" i="2"/>
  <c r="BL46" i="2"/>
  <c r="BL20" i="2"/>
  <c r="BL43" i="2"/>
  <c r="BL39" i="2"/>
  <c r="BL19" i="2"/>
  <c r="BL41" i="2"/>
  <c r="BL40" i="2"/>
  <c r="BL26" i="2"/>
  <c r="BL42" i="2"/>
  <c r="BL38" i="2"/>
  <c r="BL27" i="2"/>
  <c r="BL18" i="2"/>
  <c r="BL17" i="2"/>
  <c r="BL37" i="2"/>
  <c r="BL36" i="2"/>
  <c r="BL15" i="2"/>
  <c r="BL16" i="2"/>
  <c r="BL35" i="2"/>
  <c r="BL34" i="2"/>
  <c r="BL14" i="2"/>
  <c r="BL33" i="2"/>
  <c r="BL31" i="2"/>
  <c r="BL32" i="2"/>
  <c r="BL13" i="2"/>
  <c r="Q7" i="3"/>
  <c r="P8" i="3"/>
  <c r="V8" i="3"/>
  <c r="W7" i="3"/>
  <c r="J8" i="3"/>
  <c r="K7" i="3"/>
  <c r="BK52" i="2" l="1"/>
  <c r="C4" i="5" s="1"/>
  <c r="F4" i="5" s="1"/>
  <c r="AU47" i="2"/>
  <c r="AV12" i="2" s="1"/>
  <c r="M9" i="3"/>
  <c r="N8" i="3"/>
  <c r="T8" i="3"/>
  <c r="S9" i="3"/>
  <c r="Z8" i="3"/>
  <c r="Y9" i="3"/>
  <c r="K8" i="3"/>
  <c r="J9" i="3"/>
  <c r="W8" i="3"/>
  <c r="V9" i="3"/>
  <c r="Q8" i="3"/>
  <c r="P9" i="3"/>
  <c r="Q9" i="3" l="1"/>
  <c r="P10" i="3"/>
  <c r="J10" i="3"/>
  <c r="K9" i="3"/>
  <c r="T9" i="3"/>
  <c r="S10" i="3"/>
  <c r="V10" i="3"/>
  <c r="W9" i="3"/>
  <c r="M10" i="3"/>
  <c r="N9" i="3"/>
  <c r="Y10" i="3"/>
  <c r="Z9" i="3"/>
  <c r="H11" i="1"/>
  <c r="AV29" i="2"/>
  <c r="AV20" i="2"/>
  <c r="AV46" i="2"/>
  <c r="AV24" i="2"/>
  <c r="AV44" i="2"/>
  <c r="AV45" i="2"/>
  <c r="AV25" i="2"/>
  <c r="AV28" i="2"/>
  <c r="AV43" i="2"/>
  <c r="AV40" i="2"/>
  <c r="AV26" i="2"/>
  <c r="AV21" i="2"/>
  <c r="AV42" i="2"/>
  <c r="AV23" i="2"/>
  <c r="AV27" i="2"/>
  <c r="AV41" i="2"/>
  <c r="AV39" i="2"/>
  <c r="AV38" i="2"/>
  <c r="AV22" i="2"/>
  <c r="AV19" i="2"/>
  <c r="AV37" i="2"/>
  <c r="AV18" i="2"/>
  <c r="AV17" i="2"/>
  <c r="AV36" i="2"/>
  <c r="AV16" i="2"/>
  <c r="AV35" i="2"/>
  <c r="AV15" i="2"/>
  <c r="AV34" i="2"/>
  <c r="AV33" i="2"/>
  <c r="AV14" i="2"/>
  <c r="AV13" i="2"/>
  <c r="AV32" i="2"/>
  <c r="AV31" i="2"/>
  <c r="AV30" i="2"/>
  <c r="Y11" i="3" l="1"/>
  <c r="Z10" i="3"/>
  <c r="K10" i="3"/>
  <c r="J11" i="3"/>
  <c r="S11" i="3"/>
  <c r="T10" i="3"/>
  <c r="P11" i="3"/>
  <c r="Q10" i="3"/>
  <c r="W10" i="3"/>
  <c r="V11" i="3"/>
  <c r="N10" i="3"/>
  <c r="M11" i="3"/>
  <c r="S12" i="3" l="1"/>
  <c r="T11" i="3"/>
  <c r="N11" i="3"/>
  <c r="M12" i="3"/>
  <c r="V12" i="3"/>
  <c r="W11" i="3"/>
  <c r="Q11" i="3"/>
  <c r="P12" i="3"/>
  <c r="J12" i="3"/>
  <c r="K11" i="3"/>
  <c r="Z11" i="3"/>
  <c r="Y12" i="3"/>
  <c r="Q12" i="3" l="1"/>
  <c r="P13" i="3"/>
  <c r="W12" i="3"/>
  <c r="V13" i="3"/>
  <c r="Z12" i="3"/>
  <c r="Y13" i="3"/>
  <c r="M13" i="3"/>
  <c r="N12" i="3"/>
  <c r="K12" i="3"/>
  <c r="J13" i="3"/>
  <c r="T12" i="3"/>
  <c r="S13" i="3"/>
  <c r="N13" i="3" l="1"/>
  <c r="M14" i="3"/>
  <c r="Y14" i="3"/>
  <c r="Z13" i="3"/>
  <c r="V14" i="3"/>
  <c r="W13" i="3"/>
  <c r="J14" i="3"/>
  <c r="K13" i="3"/>
  <c r="Q13" i="3"/>
  <c r="P14" i="3"/>
  <c r="T13" i="3"/>
  <c r="S14" i="3"/>
  <c r="Y15" i="3" l="1"/>
  <c r="Z14" i="3"/>
  <c r="K14" i="3"/>
  <c r="J15" i="3"/>
  <c r="S15" i="3"/>
  <c r="T14" i="3"/>
  <c r="N14" i="3"/>
  <c r="M15" i="3"/>
  <c r="W14" i="3"/>
  <c r="V15" i="3"/>
  <c r="P15" i="3"/>
  <c r="Q14" i="3"/>
  <c r="J16" i="3" l="1"/>
  <c r="K15" i="3"/>
  <c r="W15" i="3"/>
  <c r="V16" i="3"/>
  <c r="N15" i="3"/>
  <c r="M16" i="3"/>
  <c r="S16" i="3"/>
  <c r="T15" i="3"/>
  <c r="Q15" i="3"/>
  <c r="P16" i="3"/>
  <c r="Z15" i="3"/>
  <c r="Y16" i="3"/>
  <c r="S17" i="3" l="1"/>
  <c r="T16" i="3"/>
  <c r="M17" i="3"/>
  <c r="N16" i="3"/>
  <c r="Z16" i="3"/>
  <c r="Y17" i="3"/>
  <c r="Q16" i="3"/>
  <c r="P17" i="3"/>
  <c r="W16" i="3"/>
  <c r="V17" i="3"/>
  <c r="K16" i="3"/>
  <c r="J17" i="3"/>
  <c r="Q17" i="3" l="1"/>
  <c r="P18" i="3"/>
  <c r="J18" i="3"/>
  <c r="K17" i="3"/>
  <c r="Z17" i="3"/>
  <c r="Y18" i="3"/>
  <c r="N17" i="3"/>
  <c r="M18" i="3"/>
  <c r="V18" i="3"/>
  <c r="W17" i="3"/>
  <c r="T17" i="3"/>
  <c r="S18" i="3"/>
  <c r="N18" i="3" l="1"/>
  <c r="M19" i="3"/>
  <c r="T18" i="3"/>
  <c r="S19" i="3"/>
  <c r="Y19" i="3"/>
  <c r="Z18" i="3"/>
  <c r="K18" i="3"/>
  <c r="J19" i="3"/>
  <c r="P19" i="3"/>
  <c r="Q18" i="3"/>
  <c r="W18" i="3"/>
  <c r="V19" i="3"/>
  <c r="W19" i="3" l="1"/>
  <c r="V20" i="3"/>
  <c r="M20" i="3"/>
  <c r="N19" i="3"/>
  <c r="J20" i="3"/>
  <c r="K19" i="3"/>
  <c r="Z19" i="3"/>
  <c r="Y20" i="3"/>
  <c r="S20" i="3"/>
  <c r="T19" i="3"/>
  <c r="Q19" i="3"/>
  <c r="P20" i="3"/>
  <c r="Z20" i="3" l="1"/>
  <c r="Y21" i="3"/>
  <c r="W20" i="3"/>
  <c r="V21" i="3"/>
  <c r="K20" i="3"/>
  <c r="J21" i="3"/>
  <c r="P21" i="3"/>
  <c r="Q20" i="3"/>
  <c r="M21" i="3"/>
  <c r="N20" i="3"/>
  <c r="S21" i="3"/>
  <c r="T20" i="3"/>
  <c r="V22" i="3" l="1"/>
  <c r="W21" i="3"/>
  <c r="J22" i="3"/>
  <c r="K21" i="3"/>
  <c r="Y22" i="3"/>
  <c r="Z21" i="3"/>
  <c r="Q21" i="3"/>
  <c r="P22" i="3"/>
  <c r="T21" i="3"/>
  <c r="S22" i="3"/>
  <c r="M22" i="3"/>
  <c r="N21" i="3"/>
  <c r="N22" i="3" l="1"/>
  <c r="M23" i="3"/>
  <c r="P23" i="3"/>
  <c r="Q22" i="3"/>
  <c r="Y23" i="3"/>
  <c r="Z22" i="3"/>
  <c r="K22" i="3"/>
  <c r="J23" i="3"/>
  <c r="T22" i="3"/>
  <c r="S23" i="3"/>
  <c r="W22" i="3"/>
  <c r="V23" i="3"/>
  <c r="W23" i="3" l="1"/>
  <c r="V24" i="3"/>
  <c r="Q23" i="3"/>
  <c r="P24" i="3"/>
  <c r="M24" i="3"/>
  <c r="N23" i="3"/>
  <c r="J24" i="3"/>
  <c r="K23" i="3"/>
  <c r="Y24" i="3"/>
  <c r="Z23" i="3"/>
  <c r="S24" i="3"/>
  <c r="T23" i="3"/>
  <c r="K24" i="3" l="1"/>
  <c r="J25" i="3"/>
  <c r="S25" i="3"/>
  <c r="T24" i="3"/>
  <c r="P25" i="3"/>
  <c r="Q24" i="3"/>
  <c r="W24" i="3"/>
  <c r="V25" i="3"/>
  <c r="M25" i="3"/>
  <c r="N24" i="3"/>
  <c r="Z24" i="3"/>
  <c r="Y25" i="3"/>
  <c r="T25" i="3" l="1"/>
  <c r="S26" i="3"/>
  <c r="Q25" i="3"/>
  <c r="P26" i="3"/>
  <c r="K25" i="3"/>
  <c r="J26" i="3"/>
  <c r="V26" i="3"/>
  <c r="W25" i="3"/>
  <c r="Y26" i="3"/>
  <c r="Z25" i="3"/>
  <c r="M26" i="3"/>
  <c r="N25" i="3"/>
  <c r="V27" i="3" l="1"/>
  <c r="V28" i="3" s="1"/>
  <c r="V29" i="3" s="1"/>
  <c r="V30" i="3" s="1"/>
  <c r="V31" i="3" s="1"/>
  <c r="V32" i="3" s="1"/>
  <c r="V33" i="3" s="1"/>
  <c r="V34" i="3" s="1"/>
  <c r="W26" i="3"/>
  <c r="W41" i="3" s="1"/>
  <c r="W42" i="3" s="1"/>
  <c r="D56" i="3" s="1"/>
  <c r="N26" i="3"/>
  <c r="N41" i="3" s="1"/>
  <c r="N42" i="3" s="1"/>
  <c r="D53" i="3" s="1"/>
  <c r="M27" i="3"/>
  <c r="M28" i="3" s="1"/>
  <c r="M29" i="3" s="1"/>
  <c r="M30" i="3" s="1"/>
  <c r="M31" i="3" s="1"/>
  <c r="M32" i="3" s="1"/>
  <c r="M33" i="3" s="1"/>
  <c r="M34" i="3" s="1"/>
  <c r="J27" i="3"/>
  <c r="J28" i="3" s="1"/>
  <c r="J29" i="3" s="1"/>
  <c r="J30" i="3" s="1"/>
  <c r="J31" i="3" s="1"/>
  <c r="J32" i="3" s="1"/>
  <c r="J33" i="3" s="1"/>
  <c r="J34" i="3" s="1"/>
  <c r="K26" i="3"/>
  <c r="K41" i="3" s="1"/>
  <c r="K42" i="3" s="1"/>
  <c r="D52" i="3" s="1"/>
  <c r="Q26" i="3"/>
  <c r="Q41" i="3" s="1"/>
  <c r="Q42" i="3" s="1"/>
  <c r="D54" i="3" s="1"/>
  <c r="P27" i="3"/>
  <c r="P28" i="3" s="1"/>
  <c r="P29" i="3" s="1"/>
  <c r="P30" i="3" s="1"/>
  <c r="P31" i="3" s="1"/>
  <c r="P32" i="3" s="1"/>
  <c r="P33" i="3" s="1"/>
  <c r="P34" i="3" s="1"/>
  <c r="S27" i="3"/>
  <c r="S28" i="3" s="1"/>
  <c r="S29" i="3" s="1"/>
  <c r="S30" i="3" s="1"/>
  <c r="S31" i="3" s="1"/>
  <c r="S32" i="3" s="1"/>
  <c r="S33" i="3" s="1"/>
  <c r="S34" i="3" s="1"/>
  <c r="T26" i="3"/>
  <c r="T41" i="3" s="1"/>
  <c r="T42" i="3" s="1"/>
  <c r="D55" i="3" s="1"/>
  <c r="Y27" i="3"/>
  <c r="Y28" i="3" s="1"/>
  <c r="Y29" i="3" s="1"/>
  <c r="Y30" i="3" s="1"/>
  <c r="Y31" i="3" s="1"/>
  <c r="Y32" i="3" s="1"/>
  <c r="Y33" i="3" s="1"/>
  <c r="Y34" i="3" s="1"/>
  <c r="Z26" i="3"/>
  <c r="Z41" i="3" s="1"/>
  <c r="Z42" i="3" s="1"/>
  <c r="D57" i="3" s="1"/>
</calcChain>
</file>

<file path=xl/comments1.xml><?xml version="1.0" encoding="utf-8"?>
<comments xmlns="http://schemas.openxmlformats.org/spreadsheetml/2006/main">
  <authors>
    <author/>
  </authors>
  <commentList>
    <comment ref="C8" authorId="0" shapeId="0">
      <text>
        <r>
          <rPr>
            <sz val="10"/>
            <color rgb="FF000000"/>
            <rFont val="Arial"/>
          </rPr>
          <t>Peak output temperature from plantroom at -10C external weather conditions, location adjusted.</t>
        </r>
      </text>
    </comment>
    <comment ref="C10" authorId="0" shapeId="0">
      <text>
        <r>
          <rPr>
            <sz val="10"/>
            <color rgb="FF000000"/>
            <rFont val="Arial"/>
          </rPr>
          <t>Based on mains at 15C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E7" authorId="0" shapeId="0">
      <text>
        <r>
          <rPr>
            <sz val="10"/>
            <color rgb="FF000000"/>
            <rFont val="Arial"/>
          </rPr>
          <t>Used to select appropriate pipe size.</t>
        </r>
      </text>
    </comment>
    <comment ref="Q7" authorId="0" shapeId="0">
      <text>
        <r>
          <rPr>
            <sz val="10"/>
            <color rgb="FF000000"/>
            <rFont val="Arial"/>
          </rPr>
          <t>For calculation of DHW diversity.</t>
        </r>
      </text>
    </comment>
    <comment ref="R7" authorId="0" shapeId="0">
      <text>
        <r>
          <rPr>
            <sz val="10"/>
            <color rgb="FF000000"/>
            <rFont val="Arial"/>
          </rPr>
          <t>The DHW load used in calculation.</t>
        </r>
      </text>
    </comment>
    <comment ref="T7" authorId="0" shapeId="0">
      <text>
        <r>
          <rPr>
            <sz val="10"/>
            <color rgb="FF000000"/>
            <rFont val="Arial"/>
          </rPr>
          <t xml:space="preserve">Not used in any calculaton
</t>
        </r>
      </text>
    </comment>
    <comment ref="AQ7" authorId="0" shapeId="0">
      <text>
        <r>
          <rPr>
            <sz val="10"/>
            <color rgb="FF000000"/>
            <rFont val="Arial"/>
          </rPr>
          <t xml:space="preserve">In a real calculation, pressure calculated pressure drops should be checked against pipe manufacturers pressure drop data.
</t>
        </r>
      </text>
    </comment>
    <comment ref="BC7" authorId="0" shapeId="0">
      <text>
        <r>
          <rPr>
            <sz val="10"/>
            <color rgb="FF000000"/>
            <rFont val="Arial"/>
          </rPr>
          <t>Green if under 30s.
Yellow if under 60s. With HIU keep warm timed, longer delays are allowable. 1 minute initially selected as maximum allowed time waiting outside keep warm times.</t>
        </r>
      </text>
    </comment>
    <comment ref="BQ7" authorId="0" shapeId="0">
      <text>
        <r>
          <rPr>
            <sz val="10"/>
            <color rgb="FF000000"/>
            <rFont val="Arial"/>
          </rPr>
          <t xml:space="preserve">In a real calculation, pressure calculated pressure drops should be checked against pipe manufacturers pressure drop data.
</t>
        </r>
      </text>
    </comment>
    <comment ref="R24" authorId="0" shapeId="0">
      <text>
        <r>
          <rPr>
            <sz val="10"/>
            <color rgb="FF000000"/>
            <rFont val="Arial"/>
          </rPr>
          <t xml:space="preserve">10 or above properties and diversity follows a recognised standard.
</t>
        </r>
      </text>
    </comment>
    <comment ref="E25" authorId="0" shapeId="0">
      <text>
        <r>
          <rPr>
            <sz val="10"/>
            <color rgb="FF000000"/>
            <rFont val="Arial"/>
          </rPr>
          <t xml:space="preserve">Lateral set to 1.5 for noise reasons.
</t>
        </r>
      </text>
    </comment>
    <comment ref="E43" authorId="0" shapeId="0">
      <text>
        <r>
          <rPr>
            <sz val="10"/>
            <color rgb="FF000000"/>
            <rFont val="Arial"/>
          </rPr>
          <t xml:space="preserve">Lateral set to 1.5 for noise reasons.
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0"/>
            <color rgb="FF000000"/>
            <rFont val="Arial"/>
          </rPr>
          <t xml:space="preserve">Calculted hourly volumes from EST Data weightings
</t>
        </r>
      </text>
    </comment>
    <comment ref="F2" authorId="0" shapeId="0">
      <text>
        <r>
          <rPr>
            <sz val="10"/>
            <color rgb="FF000000"/>
            <rFont val="Arial"/>
          </rPr>
          <t xml:space="preserve">With a known volume per hour, and a peak diversified flow, the maximum possible draw off is the hourly volume drawn in a single hit at full diversity.
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J2" authorId="0" shapeId="0">
      <text>
        <r>
          <rPr>
            <sz val="10"/>
            <color rgb="FF000000"/>
            <rFont val="Arial"/>
          </rPr>
          <t xml:space="preserve">Based on quoted prices for 100m lengths
</t>
        </r>
      </text>
    </comment>
  </commentList>
</comments>
</file>

<file path=xl/sharedStrings.xml><?xml version="1.0" encoding="utf-8"?>
<sst xmlns="http://schemas.openxmlformats.org/spreadsheetml/2006/main" count="506" uniqueCount="242">
  <si>
    <t>Example for index flat on 480 property scheme, with 10 risers, feeding 4 storey buildings</t>
  </si>
  <si>
    <t>Columns W,X,Y for Herz Williams Pressure Loss Calculation</t>
  </si>
  <si>
    <t>Physical</t>
  </si>
  <si>
    <t>Loading</t>
  </si>
  <si>
    <t>Pipe Selection</t>
  </si>
  <si>
    <t>Pressure Loss</t>
  </si>
  <si>
    <t>Volume</t>
  </si>
  <si>
    <t>Velocity</t>
  </si>
  <si>
    <t>Thermal Losses</t>
  </si>
  <si>
    <t>Summer Figures</t>
  </si>
  <si>
    <t>Hour</t>
  </si>
  <si>
    <t>EST Volume</t>
  </si>
  <si>
    <t>%</t>
  </si>
  <si>
    <t>ID</t>
  </si>
  <si>
    <t>Description</t>
  </si>
  <si>
    <t>DHW kWh</t>
  </si>
  <si>
    <t>Class</t>
  </si>
  <si>
    <t>Properties</t>
  </si>
  <si>
    <t>Occupants</t>
  </si>
  <si>
    <t>Daily</t>
  </si>
  <si>
    <t>Peak</t>
  </si>
  <si>
    <t>Length</t>
  </si>
  <si>
    <t>Max time at peak diversity</t>
  </si>
  <si>
    <t>Start</t>
  </si>
  <si>
    <t>End of DHW</t>
  </si>
  <si>
    <t>Net kWh</t>
  </si>
  <si>
    <t>kWh at Start</t>
  </si>
  <si>
    <t>Elbow</t>
  </si>
  <si>
    <t>Tee</t>
  </si>
  <si>
    <t>Count</t>
  </si>
  <si>
    <t>kWh end DHW</t>
  </si>
  <si>
    <t>Total</t>
  </si>
  <si>
    <t>Danish</t>
  </si>
  <si>
    <t>DHW</t>
  </si>
  <si>
    <t>Min</t>
  </si>
  <si>
    <t>Est</t>
  </si>
  <si>
    <t>Htg</t>
  </si>
  <si>
    <t xml:space="preserve">DHW </t>
  </si>
  <si>
    <t>Peak %</t>
  </si>
  <si>
    <t>Htg %</t>
  </si>
  <si>
    <t>Primary</t>
  </si>
  <si>
    <t>Pipe Area</t>
  </si>
  <si>
    <t>Pipe Bore</t>
  </si>
  <si>
    <t>Pipe Size</t>
  </si>
  <si>
    <t>Material</t>
  </si>
  <si>
    <t>Roughness</t>
  </si>
  <si>
    <t>f = friction  (mm H20 per 100 m pipe)</t>
  </si>
  <si>
    <t>f = friction  (kPa per 100 m pipe)</t>
  </si>
  <si>
    <t>Head loss (mm H20)</t>
  </si>
  <si>
    <t>kPa</t>
  </si>
  <si>
    <t>Pa/m</t>
  </si>
  <si>
    <t>Equiv</t>
  </si>
  <si>
    <t>Area</t>
  </si>
  <si>
    <t xml:space="preserve">Continuous </t>
  </si>
  <si>
    <t>Weighed</t>
  </si>
  <si>
    <t>Flush</t>
  </si>
  <si>
    <t>Heat Network Sizing Tool for 480 Properties</t>
  </si>
  <si>
    <t>Accumulative</t>
  </si>
  <si>
    <t>Thermal</t>
  </si>
  <si>
    <t>Standby</t>
  </si>
  <si>
    <t>% Time</t>
  </si>
  <si>
    <t>Average</t>
  </si>
  <si>
    <t>Dwelling Peak DHW</t>
  </si>
  <si>
    <t>% Share</t>
  </si>
  <si>
    <t>Tube</t>
  </si>
  <si>
    <t>Target</t>
  </si>
  <si>
    <t>m</t>
  </si>
  <si>
    <t>90°</t>
  </si>
  <si>
    <t>45°</t>
  </si>
  <si>
    <t>Line</t>
  </si>
  <si>
    <t>Branch</t>
  </si>
  <si>
    <t>Diversity</t>
  </si>
  <si>
    <t>kW</t>
  </si>
  <si>
    <t>HIUs</t>
  </si>
  <si>
    <t>Taps</t>
  </si>
  <si>
    <t>kw</t>
  </si>
  <si>
    <t>Priority</t>
  </si>
  <si>
    <t>litre/s</t>
  </si>
  <si>
    <t>time at</t>
  </si>
  <si>
    <t>of Peak</t>
  </si>
  <si>
    <t>of Daily</t>
  </si>
  <si>
    <t>Return</t>
  </si>
  <si>
    <t>mm2</t>
  </si>
  <si>
    <t>Calculated</t>
  </si>
  <si>
    <t>Selected</t>
  </si>
  <si>
    <t>pipes</t>
  </si>
  <si>
    <t>fittings</t>
  </si>
  <si>
    <t>TOTAL</t>
  </si>
  <si>
    <t>Share</t>
  </si>
  <si>
    <t>litres</t>
  </si>
  <si>
    <t>Erosion</t>
  </si>
  <si>
    <t>time</t>
  </si>
  <si>
    <t>Flush time</t>
  </si>
  <si>
    <t>Loss</t>
  </si>
  <si>
    <t>Losses</t>
  </si>
  <si>
    <t>Temp</t>
  </si>
  <si>
    <t>litres/s</t>
  </si>
  <si>
    <t>Cost</t>
  </si>
  <si>
    <t>kWh</t>
  </si>
  <si>
    <t>DS439</t>
  </si>
  <si>
    <t>Running</t>
  </si>
  <si>
    <t>Saving</t>
  </si>
  <si>
    <t>NET</t>
  </si>
  <si>
    <t>peak</t>
  </si>
  <si>
    <t>minus</t>
  </si>
  <si>
    <t>Flow</t>
  </si>
  <si>
    <t>mm</t>
  </si>
  <si>
    <t>m/s</t>
  </si>
  <si>
    <t>seconds</t>
  </si>
  <si>
    <t>W/m/K</t>
  </si>
  <si>
    <t>C</t>
  </si>
  <si>
    <t>Summer</t>
  </si>
  <si>
    <t>£/m</t>
  </si>
  <si>
    <t>£</t>
  </si>
  <si>
    <t>priority</t>
  </si>
  <si>
    <t>1F</t>
  </si>
  <si>
    <t>Run to 1st riser</t>
  </si>
  <si>
    <t>2F</t>
  </si>
  <si>
    <t>Run to 2nd Riser</t>
  </si>
  <si>
    <t>Kw</t>
  </si>
  <si>
    <t>Peak DHW Load</t>
  </si>
  <si>
    <t>l/s</t>
  </si>
  <si>
    <t>Cost of Pipework</t>
  </si>
  <si>
    <t>Dwelling Peak CH</t>
  </si>
  <si>
    <t>Peak CH Load</t>
  </si>
  <si>
    <t>DP across load (HIU+meter)</t>
  </si>
  <si>
    <t>Peak Load</t>
  </si>
  <si>
    <t>Peak Load Flow Temperature</t>
  </si>
  <si>
    <t>DHW kW</t>
  </si>
  <si>
    <t>Summer Flow Temperature</t>
  </si>
  <si>
    <t>Peak Load Heat Loss</t>
  </si>
  <si>
    <t>Return DHW</t>
  </si>
  <si>
    <t>3F</t>
  </si>
  <si>
    <t>Run to 3rd Riser</t>
  </si>
  <si>
    <t>Return CH</t>
  </si>
  <si>
    <t>Peak Pressure Drop</t>
  </si>
  <si>
    <t>Heating kW</t>
  </si>
  <si>
    <t>Occupants per property</t>
  </si>
  <si>
    <t>Summer Peak Pressure Drop</t>
  </si>
  <si>
    <t>Flush Rate (HIU function)</t>
  </si>
  <si>
    <t>l/m</t>
  </si>
  <si>
    <t>Peak continuous velocity</t>
  </si>
  <si>
    <t>Peak Pressure Drop, Building</t>
  </si>
  <si>
    <t xml:space="preserve">Minimum Boiler Power </t>
  </si>
  <si>
    <t>Fixed DHW/property/day</t>
  </si>
  <si>
    <t>Summer Peak Pressure Drop, Building</t>
  </si>
  <si>
    <t>DHW/person/day</t>
  </si>
  <si>
    <t>DHW Temp Rise (for above)</t>
  </si>
  <si>
    <t>Peak Erosion Velocity</t>
  </si>
  <si>
    <t>Selected Boiler Power</t>
  </si>
  <si>
    <t>m/s max.</t>
  </si>
  <si>
    <t>Hours Central Heating per Year</t>
  </si>
  <si>
    <t>hours</t>
  </si>
  <si>
    <t>Minimum Velocity</t>
  </si>
  <si>
    <t>m/s min.</t>
  </si>
  <si>
    <t>Insulation Thickness</t>
  </si>
  <si>
    <t>4F</t>
  </si>
  <si>
    <t>Run to 4th Riser</t>
  </si>
  <si>
    <t>Spare for DHW</t>
  </si>
  <si>
    <t>Min kWh</t>
  </si>
  <si>
    <t>Central Buffer Volume</t>
  </si>
  <si>
    <t>Boiler Size</t>
  </si>
  <si>
    <t>Buffer Size</t>
  </si>
  <si>
    <t>Thermal Integration Ltd.</t>
  </si>
  <si>
    <t>0845 2411441</t>
  </si>
  <si>
    <t>www.heatweb.com</t>
  </si>
  <si>
    <t>5F</t>
  </si>
  <si>
    <t>Run to 5th Riser</t>
  </si>
  <si>
    <t>Diameter</t>
  </si>
  <si>
    <t>Wal</t>
  </si>
  <si>
    <t>Bore</t>
  </si>
  <si>
    <t>Roughness Constant</t>
  </si>
  <si>
    <t>Tube Thermal Conductivity</t>
  </si>
  <si>
    <t>Insulation Thermal Conductivity</t>
  </si>
  <si>
    <t>ro</t>
  </si>
  <si>
    <t>ri</t>
  </si>
  <si>
    <t>rs</t>
  </si>
  <si>
    <t>Thermal Loss</t>
  </si>
  <si>
    <t>W/mk</t>
  </si>
  <si>
    <t>W/mK</t>
  </si>
  <si>
    <t>Copper</t>
  </si>
  <si>
    <t>6F</t>
  </si>
  <si>
    <t>Run to 6th Riser</t>
  </si>
  <si>
    <t>Steel</t>
  </si>
  <si>
    <t>7F</t>
  </si>
  <si>
    <t>Run to 7th Riser</t>
  </si>
  <si>
    <t>http://www.engineeringtoolbox.com/conductive-heat-loss-cylinder-pipe-d_1487.html</t>
  </si>
  <si>
    <t>Q = (ti - to) / [(ln(ro / ri) / 2 π k L) + (ln(rs / ro) / 2 π ks L)]</t>
  </si>
  <si>
    <t>http://www.insulationgiant.co.uk/Rockwool-Heating-and-Ventilation-Pipe-Insulation-40mm-Wall-Thickness/p/9000094465</t>
  </si>
  <si>
    <t>8F</t>
  </si>
  <si>
    <t>Run to 8th Riser</t>
  </si>
  <si>
    <t>9F</t>
  </si>
  <si>
    <t>Run to 9th Riser</t>
  </si>
  <si>
    <t>10F</t>
  </si>
  <si>
    <t>Run to 10th riser (ground floor)</t>
  </si>
  <si>
    <t>11F</t>
  </si>
  <si>
    <t>Riser to 1st floor</t>
  </si>
  <si>
    <t>12F</t>
  </si>
  <si>
    <t>Riser to 2nd floor</t>
  </si>
  <si>
    <t>13F</t>
  </si>
  <si>
    <t>Riser to 3rd floor</t>
  </si>
  <si>
    <t>14F</t>
  </si>
  <si>
    <t>Lateral</t>
  </si>
  <si>
    <t>Periphery</t>
  </si>
  <si>
    <t>15F</t>
  </si>
  <si>
    <t>16F</t>
  </si>
  <si>
    <t>18F</t>
  </si>
  <si>
    <t>Feed</t>
  </si>
  <si>
    <t>Power</t>
  </si>
  <si>
    <t>Hours/Year</t>
  </si>
  <si>
    <t>Annual Energy</t>
  </si>
  <si>
    <t>Losses in Buildings</t>
  </si>
  <si>
    <t>Losses in Netork</t>
  </si>
  <si>
    <t>Domestic Hot Water</t>
  </si>
  <si>
    <t>Central Heating</t>
  </si>
  <si>
    <t>HIU</t>
  </si>
  <si>
    <t>Load</t>
  </si>
  <si>
    <t>NOT IMPLEMENTED YET</t>
  </si>
  <si>
    <t>Chart of Boiler Efficiency at different Flow Temperatures</t>
  </si>
  <si>
    <t>Temperature</t>
  </si>
  <si>
    <t>Gas Boiler</t>
  </si>
  <si>
    <t>CHP</t>
  </si>
  <si>
    <t>Heat Pump</t>
  </si>
  <si>
    <t>Solar Thermal</t>
  </si>
  <si>
    <t>Biomass</t>
  </si>
  <si>
    <t>Building</t>
  </si>
  <si>
    <t>per property</t>
  </si>
  <si>
    <t>on network</t>
  </si>
  <si>
    <t>in buildings</t>
  </si>
  <si>
    <t>Average tap load</t>
  </si>
  <si>
    <t>DHW Priority (0/1)</t>
  </si>
  <si>
    <t>http://www.katmarsoftware.com/articles/pipe-fitting-pressure-drop.htm</t>
  </si>
  <si>
    <t>Descroption</t>
  </si>
  <si>
    <t>L/D</t>
  </si>
  <si>
    <t>Ball valve, full bore</t>
  </si>
  <si>
    <t>Ball valve, reduced bore</t>
  </si>
  <si>
    <t>Tee, Inline</t>
  </si>
  <si>
    <t>Tee, Branch</t>
  </si>
  <si>
    <t>90° screwed elbow</t>
  </si>
  <si>
    <t>90° long radius bend</t>
  </si>
  <si>
    <t>45° screwed elbow</t>
  </si>
  <si>
    <t>45° long radius bend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</si>
</sst>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[$£]#,##0"/>
    <numFmt numFmtId="166" formatCode="#,##0.0"/>
    <numFmt numFmtId="167" formatCode="0.000"/>
    <numFmt numFmtId="168" formatCode="0.0%"/>
    <numFmt numFmtId="169" formatCode="[$£]#,##0.00"/>
  </numFmts>
  <fonts count="18">
    <font>
      <sz val="10"/>
      <color rgb="FF000000"/>
      <name val="Arial"/>
    </font>
    <font>
      <sz val="10"/>
      <name val="Varela Round"/>
    </font>
    <font>
      <sz val="14"/>
      <name val="Varela Round"/>
    </font>
    <font>
      <sz val="10"/>
      <name val="Arial"/>
    </font>
    <font>
      <sz val="10"/>
      <name val="Varela Round"/>
    </font>
    <font>
      <b/>
      <sz val="10"/>
      <name val="Varela Round"/>
    </font>
    <font>
      <sz val="8"/>
      <name val="Varela Round"/>
    </font>
    <font>
      <sz val="24"/>
      <name val="Varela Round"/>
    </font>
    <font>
      <sz val="11"/>
      <name val="Varela Round"/>
    </font>
    <font>
      <b/>
      <sz val="12"/>
      <name val="Varela Round"/>
    </font>
    <font>
      <sz val="12"/>
      <name val="Varela Round"/>
    </font>
    <font>
      <b/>
      <sz val="14"/>
      <name val="Varela Round"/>
    </font>
    <font>
      <u/>
      <sz val="10"/>
      <color rgb="FF0000FF"/>
      <name val="Varela Round"/>
    </font>
    <font>
      <u/>
      <sz val="10"/>
      <color rgb="FF0000FF"/>
      <name val="Varela Round"/>
    </font>
    <font>
      <u/>
      <sz val="10"/>
      <color rgb="FF0000FF"/>
      <name val="Varela Round"/>
    </font>
    <font>
      <sz val="18"/>
      <color rgb="FF000000"/>
      <name val="'bitstream vera sans'"/>
    </font>
    <font>
      <sz val="11"/>
      <color rgb="FF000000"/>
      <name val="Varela Round"/>
    </font>
    <font>
      <u/>
      <sz val="10"/>
      <color rgb="FF0000FF"/>
      <name val="Varela Round"/>
    </font>
  </fonts>
  <fills count="10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rgb="FFABFF15"/>
        <bgColor rgb="FFABFF15"/>
      </patternFill>
    </fill>
    <fill>
      <patternFill patternType="solid">
        <fgColor rgb="FFFFD966"/>
        <bgColor rgb="FFFFD966"/>
      </patternFill>
    </fill>
    <fill>
      <patternFill patternType="solid">
        <fgColor rgb="FFFFE599"/>
        <bgColor rgb="FFFFE599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4" fillId="0" borderId="4" xfId="0" applyFont="1" applyBorder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4" xfId="0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0" fontId="4" fillId="0" borderId="0" xfId="0" applyNumberFormat="1" applyFont="1"/>
    <xf numFmtId="2" fontId="4" fillId="0" borderId="0" xfId="0" applyNumberFormat="1" applyFont="1"/>
    <xf numFmtId="0" fontId="5" fillId="0" borderId="0" xfId="0" applyFont="1" applyAlignment="1">
      <alignment horizontal="center"/>
    </xf>
    <xf numFmtId="19" fontId="4" fillId="0" borderId="0" xfId="0" applyNumberFormat="1" applyFont="1" applyAlignment="1"/>
    <xf numFmtId="0" fontId="1" fillId="0" borderId="5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4" fillId="0" borderId="0" xfId="0" applyNumberFormat="1" applyFont="1"/>
    <xf numFmtId="0" fontId="7" fillId="0" borderId="0" xfId="0" applyFont="1" applyAlignment="1"/>
    <xf numFmtId="164" fontId="4" fillId="0" borderId="0" xfId="0" applyNumberFormat="1" applyFont="1" applyAlignment="1"/>
    <xf numFmtId="0" fontId="4" fillId="0" borderId="0" xfId="0" applyFont="1" applyAlignment="1">
      <alignment horizontal="right"/>
    </xf>
    <xf numFmtId="2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166" fontId="4" fillId="0" borderId="4" xfId="0" applyNumberFormat="1" applyFont="1" applyBorder="1"/>
    <xf numFmtId="164" fontId="8" fillId="0" borderId="0" xfId="0" applyNumberFormat="1" applyFont="1"/>
    <xf numFmtId="2" fontId="5" fillId="0" borderId="0" xfId="0" applyNumberFormat="1" applyFont="1" applyAlignment="1">
      <alignment horizontal="center"/>
    </xf>
    <xf numFmtId="0" fontId="3" fillId="0" borderId="0" xfId="0" applyFont="1" applyAlignment="1"/>
    <xf numFmtId="165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7" fontId="1" fillId="3" borderId="9" xfId="0" applyNumberFormat="1" applyFont="1" applyFill="1" applyBorder="1" applyAlignment="1">
      <alignment horizontal="center"/>
    </xf>
    <xf numFmtId="164" fontId="9" fillId="4" borderId="9" xfId="0" applyNumberFormat="1" applyFont="1" applyFill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" fontId="10" fillId="5" borderId="9" xfId="0" applyNumberFormat="1" applyFont="1" applyFill="1" applyBorder="1" applyAlignment="1">
      <alignment horizontal="center"/>
    </xf>
    <xf numFmtId="1" fontId="9" fillId="4" borderId="9" xfId="0" applyNumberFormat="1" applyFont="1" applyFill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68" fontId="1" fillId="0" borderId="9" xfId="0" applyNumberFormat="1" applyFont="1" applyBorder="1" applyAlignment="1">
      <alignment horizontal="center"/>
    </xf>
    <xf numFmtId="2" fontId="9" fillId="4" borderId="9" xfId="0" applyNumberFormat="1" applyFont="1" applyFill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10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69" fontId="1" fillId="0" borderId="10" xfId="0" applyNumberFormat="1" applyFont="1" applyBorder="1" applyAlignment="1">
      <alignment horizontal="center"/>
    </xf>
    <xf numFmtId="165" fontId="1" fillId="0" borderId="9" xfId="0" applyNumberFormat="1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167" fontId="1" fillId="3" borderId="0" xfId="0" applyNumberFormat="1" applyFont="1" applyFill="1" applyAlignment="1">
      <alignment horizontal="center"/>
    </xf>
    <xf numFmtId="168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1" fillId="6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1" fillId="0" borderId="5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right"/>
    </xf>
    <xf numFmtId="164" fontId="1" fillId="0" borderId="4" xfId="0" applyNumberFormat="1" applyFont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10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vertical="center"/>
    </xf>
    <xf numFmtId="0" fontId="2" fillId="7" borderId="13" xfId="0" applyFont="1" applyFill="1" applyBorder="1" applyAlignment="1">
      <alignment horizontal="right"/>
    </xf>
    <xf numFmtId="0" fontId="4" fillId="0" borderId="4" xfId="0" applyFont="1" applyBorder="1" applyAlignment="1"/>
    <xf numFmtId="0" fontId="1" fillId="0" borderId="0" xfId="0" applyFont="1" applyAlignment="1">
      <alignment vertical="center"/>
    </xf>
    <xf numFmtId="169" fontId="1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0" borderId="12" xfId="0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1" fontId="4" fillId="0" borderId="0" xfId="0" applyNumberFormat="1" applyFont="1"/>
    <xf numFmtId="2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3" fontId="11" fillId="0" borderId="0" xfId="0" applyNumberFormat="1" applyFont="1"/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3" fontId="4" fillId="0" borderId="0" xfId="0" applyNumberFormat="1" applyFont="1"/>
    <xf numFmtId="0" fontId="13" fillId="0" borderId="0" xfId="0" applyFont="1" applyAlignment="1"/>
    <xf numFmtId="167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1" fillId="0" borderId="0" xfId="0" applyFont="1" applyAlignment="1">
      <alignment horizontal="center"/>
    </xf>
    <xf numFmtId="167" fontId="4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/>
    <xf numFmtId="2" fontId="1" fillId="0" borderId="5" xfId="0" applyNumberFormat="1" applyFont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1" fillId="6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1" fontId="3" fillId="0" borderId="0" xfId="0" applyNumberFormat="1" applyFont="1"/>
    <xf numFmtId="0" fontId="1" fillId="0" borderId="1" xfId="0" applyFont="1" applyBorder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6" xfId="0" applyFont="1" applyBorder="1" applyAlignment="1"/>
    <xf numFmtId="2" fontId="1" fillId="0" borderId="1" xfId="0" applyNumberFormat="1" applyFont="1" applyBorder="1" applyAlignment="1">
      <alignment horizontal="center"/>
    </xf>
    <xf numFmtId="9" fontId="4" fillId="0" borderId="0" xfId="0" applyNumberFormat="1" applyFont="1" applyAlignment="1"/>
    <xf numFmtId="168" fontId="1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8" borderId="12" xfId="0" applyFont="1" applyFill="1" applyBorder="1" applyAlignment="1">
      <alignment horizontal="center" vertical="center"/>
    </xf>
    <xf numFmtId="2" fontId="1" fillId="0" borderId="1" xfId="0" applyNumberFormat="1" applyFont="1" applyBorder="1"/>
    <xf numFmtId="9" fontId="4" fillId="0" borderId="0" xfId="0" applyNumberFormat="1" applyFont="1" applyAlignment="1">
      <alignment vertical="center"/>
    </xf>
    <xf numFmtId="2" fontId="5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169" fontId="1" fillId="0" borderId="2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2" fontId="16" fillId="9" borderId="0" xfId="0" applyNumberFormat="1" applyFont="1" applyFill="1"/>
    <xf numFmtId="0" fontId="1" fillId="0" borderId="6" xfId="0" applyFont="1" applyBorder="1"/>
    <xf numFmtId="164" fontId="1" fillId="0" borderId="6" xfId="0" applyNumberFormat="1" applyFont="1" applyBorder="1" applyAlignment="1">
      <alignment horizontal="center"/>
    </xf>
    <xf numFmtId="168" fontId="1" fillId="0" borderId="6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164" fontId="1" fillId="6" borderId="6" xfId="0" applyNumberFormat="1" applyFont="1" applyFill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0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2" fontId="16" fillId="9" borderId="6" xfId="0" applyNumberFormat="1" applyFont="1" applyFill="1" applyBorder="1"/>
    <xf numFmtId="2" fontId="1" fillId="0" borderId="7" xfId="0" applyNumberFormat="1" applyFont="1" applyBorder="1" applyAlignment="1">
      <alignment horizontal="center"/>
    </xf>
    <xf numFmtId="169" fontId="1" fillId="0" borderId="7" xfId="0" applyNumberFormat="1" applyFont="1" applyBorder="1" applyAlignment="1">
      <alignment horizontal="center"/>
    </xf>
    <xf numFmtId="2" fontId="11" fillId="0" borderId="6" xfId="0" applyNumberFormat="1" applyFont="1" applyBorder="1" applyAlignment="1">
      <alignment horizontal="center"/>
    </xf>
    <xf numFmtId="2" fontId="11" fillId="0" borderId="0" xfId="0" applyNumberFormat="1" applyFont="1" applyAlignment="1">
      <alignment horizontal="center"/>
    </xf>
    <xf numFmtId="169" fontId="1" fillId="0" borderId="9" xfId="0" applyNumberFormat="1" applyFont="1" applyBorder="1" applyAlignment="1">
      <alignment horizontal="center"/>
    </xf>
    <xf numFmtId="0" fontId="1" fillId="8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4" fontId="1" fillId="8" borderId="12" xfId="0" applyNumberFormat="1" applyFont="1" applyFill="1" applyBorder="1" applyAlignment="1">
      <alignment horizontal="center"/>
    </xf>
    <xf numFmtId="0" fontId="17" fillId="0" borderId="0" xfId="0" applyFont="1" applyAlignment="1"/>
    <xf numFmtId="0" fontId="0" fillId="0" borderId="0" xfId="0" applyFont="1" applyAlignment="1"/>
    <xf numFmtId="0" fontId="12" fillId="0" borderId="0" xfId="0" applyFont="1" applyAlignment="1">
      <alignment horizontal="left" vertical="center"/>
    </xf>
    <xf numFmtId="0" fontId="0" fillId="0" borderId="0" xfId="0" applyFont="1" applyAlignment="1"/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/>
    <xf numFmtId="0" fontId="3" fillId="0" borderId="3" xfId="0" applyFont="1" applyBorder="1"/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5">
    <dxf>
      <fill>
        <patternFill patternType="solid">
          <fgColor rgb="FFFFFF00"/>
          <bgColor rgb="FFFFFF00"/>
        </patternFill>
      </fill>
      <border>
        <left/>
        <right/>
        <top/>
        <bottom/>
      </border>
    </dxf>
    <dxf>
      <fill>
        <patternFill patternType="solid">
          <fgColor rgb="FFB7E1CD"/>
          <bgColor rgb="FFB7E1CD"/>
        </patternFill>
      </fill>
      <border>
        <left/>
        <right/>
        <top/>
        <bottom/>
      </border>
    </dxf>
    <dxf>
      <fill>
        <patternFill patternType="solid">
          <fgColor rgb="FFF4C7C3"/>
          <bgColor rgb="FFF4C7C3"/>
        </patternFill>
      </fill>
      <border>
        <left/>
        <right/>
        <top/>
        <bottom/>
      </border>
    </dxf>
    <dxf>
      <font>
        <color rgb="FFC53929"/>
      </font>
      <fill>
        <patternFill patternType="none"/>
      </fill>
      <border>
        <left/>
        <right/>
        <top/>
        <bottom/>
      </border>
    </dxf>
    <dxf>
      <font>
        <color rgb="FF0B8043"/>
      </font>
      <fill>
        <patternFill patternType="none"/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rPr lang="en-GB"/>
              <a:t>Energy Consumption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Pt>
            <c:idx val="14"/>
            <c:bubble3D val="0"/>
            <c:spPr>
              <a:solidFill>
                <a:srgbClr val="E67300"/>
              </a:solidFill>
            </c:spPr>
          </c:dPt>
          <c:dPt>
            <c:idx val="15"/>
            <c:bubble3D val="0"/>
            <c:spPr>
              <a:solidFill>
                <a:srgbClr val="8B0707"/>
              </a:solidFill>
            </c:spPr>
          </c:dPt>
          <c:dPt>
            <c:idx val="16"/>
            <c:bubble3D val="0"/>
            <c:spPr>
              <a:solidFill>
                <a:srgbClr val="651067"/>
              </a:solidFill>
            </c:spPr>
          </c:dPt>
          <c:dPt>
            <c:idx val="17"/>
            <c:bubble3D val="0"/>
            <c:spPr>
              <a:solidFill>
                <a:srgbClr val="329262"/>
              </a:solidFill>
            </c:spPr>
          </c:dPt>
          <c:dPt>
            <c:idx val="18"/>
            <c:bubble3D val="0"/>
            <c:spPr>
              <a:solidFill>
                <a:srgbClr val="5574A6"/>
              </a:solidFill>
            </c:spPr>
          </c:dPt>
          <c:dPt>
            <c:idx val="19"/>
            <c:bubble3D val="0"/>
            <c:spPr>
              <a:solidFill>
                <a:srgbClr val="3B3EAC"/>
              </a:solidFill>
            </c:spPr>
          </c:dPt>
          <c:dPt>
            <c:idx val="20"/>
            <c:bubble3D val="0"/>
            <c:spPr>
              <a:solidFill>
                <a:srgbClr val="B77322"/>
              </a:solidFill>
            </c:spPr>
          </c:dPt>
          <c:dPt>
            <c:idx val="21"/>
            <c:bubble3D val="0"/>
            <c:spPr>
              <a:solidFill>
                <a:srgbClr val="16D620"/>
              </a:solidFill>
            </c:spPr>
          </c:dPt>
          <c:dPt>
            <c:idx val="22"/>
            <c:bubble3D val="0"/>
            <c:spPr>
              <a:solidFill>
                <a:srgbClr val="B91383"/>
              </a:solidFill>
            </c:spPr>
          </c:dPt>
          <c:dPt>
            <c:idx val="23"/>
            <c:bubble3D val="0"/>
            <c:spPr>
              <a:solidFill>
                <a:srgbClr val="F4359E"/>
              </a:solidFill>
            </c:spPr>
          </c:dPt>
          <c:dPt>
            <c:idx val="24"/>
            <c:bubble3D val="0"/>
            <c:spPr>
              <a:solidFill>
                <a:srgbClr val="9C5935"/>
              </a:solidFill>
            </c:spPr>
          </c:dPt>
          <c:dPt>
            <c:idx val="25"/>
            <c:bubble3D val="0"/>
            <c:spPr>
              <a:solidFill>
                <a:srgbClr val="A9C413"/>
              </a:solidFill>
            </c:spPr>
          </c:dPt>
          <c:dPt>
            <c:idx val="26"/>
            <c:bubble3D val="0"/>
            <c:spPr>
              <a:solidFill>
                <a:srgbClr val="2A778D"/>
              </a:solidFill>
            </c:spPr>
          </c:dPt>
          <c:dPt>
            <c:idx val="27"/>
            <c:bubble3D val="0"/>
            <c:spPr>
              <a:solidFill>
                <a:srgbClr val="668D1C"/>
              </a:solidFill>
            </c:spPr>
          </c:dPt>
          <c:dPt>
            <c:idx val="28"/>
            <c:bubble3D val="0"/>
            <c:spPr>
              <a:solidFill>
                <a:srgbClr val="BEA413"/>
              </a:solidFill>
            </c:spPr>
          </c:dPt>
          <c:dPt>
            <c:idx val="29"/>
            <c:bubble3D val="0"/>
            <c:spPr>
              <a:solidFill>
                <a:srgbClr val="0C5922"/>
              </a:solidFill>
            </c:spPr>
          </c:dPt>
          <c:dPt>
            <c:idx val="30"/>
            <c:bubble3D val="0"/>
            <c:spPr>
              <a:solidFill>
                <a:srgbClr val="743411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'Energy Use'!$B$4:$B$7</c:f>
              <c:strCache>
                <c:ptCount val="4"/>
                <c:pt idx="0">
                  <c:v>Losses in Buildings</c:v>
                </c:pt>
                <c:pt idx="1">
                  <c:v>Losses in Netork</c:v>
                </c:pt>
                <c:pt idx="2">
                  <c:v>Domestic Hot Water</c:v>
                </c:pt>
                <c:pt idx="3">
                  <c:v>Central Heating</c:v>
                </c:pt>
              </c:strCache>
            </c:strRef>
          </c:cat>
          <c:val>
            <c:numRef>
              <c:f>'Energy Use'!$F$4:$F$7</c:f>
              <c:numCache>
                <c:formatCode>#,##0</c:formatCode>
                <c:ptCount val="4"/>
                <c:pt idx="0">
                  <c:v>1355560.1972872866</c:v>
                </c:pt>
                <c:pt idx="1">
                  <c:v>209955.56781213242</c:v>
                </c:pt>
                <c:pt idx="2">
                  <c:v>1022000</c:v>
                </c:pt>
                <c:pt idx="3">
                  <c:v>540000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t>Buffer Size vs. Boiler Size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'Plantroom Sizing'!$D$51</c:f>
              <c:strCache>
                <c:ptCount val="1"/>
                <c:pt idx="0">
                  <c:v>Buffer Size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numRef>
              <c:f>'Plantroom Sizing'!$C$52:$C$57</c:f>
              <c:numCache>
                <c:formatCode>General</c:formatCode>
                <c:ptCount val="6"/>
                <c:pt idx="0">
                  <c:v>1150</c:v>
                </c:pt>
                <c:pt idx="1">
                  <c:v>1275</c:v>
                </c:pt>
                <c:pt idx="2">
                  <c:v>1400</c:v>
                </c:pt>
                <c:pt idx="3">
                  <c:v>1500</c:v>
                </c:pt>
                <c:pt idx="4">
                  <c:v>1650</c:v>
                </c:pt>
                <c:pt idx="5">
                  <c:v>1750</c:v>
                </c:pt>
              </c:numCache>
            </c:numRef>
          </c:cat>
          <c:val>
            <c:numRef>
              <c:f>'Plantroom Sizing'!$D$52:$D$57</c:f>
              <c:numCache>
                <c:formatCode>#,##0</c:formatCode>
                <c:ptCount val="6"/>
                <c:pt idx="0">
                  <c:v>19402.937440052821</c:v>
                </c:pt>
                <c:pt idx="1">
                  <c:v>6286.860280400324</c:v>
                </c:pt>
                <c:pt idx="2">
                  <c:v>5244.5223179085642</c:v>
                </c:pt>
                <c:pt idx="3">
                  <c:v>4410.6519479151566</c:v>
                </c:pt>
                <c:pt idx="4">
                  <c:v>3159.8463929250461</c:v>
                </c:pt>
                <c:pt idx="5">
                  <c:v>2325.9760229316385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197032"/>
        <c:axId val="536361400"/>
      </c:barChart>
      <c:catAx>
        <c:axId val="449197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t>Boiler Size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n-US"/>
          </a:p>
        </c:txPr>
        <c:crossAx val="536361400"/>
        <c:crosses val="autoZero"/>
        <c:auto val="1"/>
        <c:lblAlgn val="ctr"/>
        <c:lblOffset val="100"/>
        <c:noMultiLvlLbl val="1"/>
      </c:catAx>
      <c:valAx>
        <c:axId val="53636140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/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/>
                </a:pPr>
                <a:r>
                  <a:t>Buffer Size</a:t>
                </a:r>
              </a:p>
            </c:rich>
          </c:tx>
          <c:overlay val="0"/>
        </c:title>
        <c:numFmt formatCode="#,##0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n-US"/>
          </a:p>
        </c:txPr>
        <c:crossAx val="449197032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3366CC"/>
            </a:solidFill>
          </c:spPr>
          <c:invertIfNegative val="1"/>
          <c:val>
            <c:numRef>
              <c:f>'Plantroom Sizing'!$C$3:$C$26</c:f>
              <c:numCache>
                <c:formatCode>General</c:formatCode>
                <c:ptCount val="24"/>
                <c:pt idx="0">
                  <c:v>2.25</c:v>
                </c:pt>
                <c:pt idx="1">
                  <c:v>1.5</c:v>
                </c:pt>
                <c:pt idx="2">
                  <c:v>1.25</c:v>
                </c:pt>
                <c:pt idx="3">
                  <c:v>1</c:v>
                </c:pt>
                <c:pt idx="4">
                  <c:v>1.6</c:v>
                </c:pt>
                <c:pt idx="5">
                  <c:v>2.1</c:v>
                </c:pt>
                <c:pt idx="6">
                  <c:v>5.5</c:v>
                </c:pt>
                <c:pt idx="7">
                  <c:v>10.7</c:v>
                </c:pt>
                <c:pt idx="8">
                  <c:v>9.3000000000000007</c:v>
                </c:pt>
                <c:pt idx="9">
                  <c:v>7.5</c:v>
                </c:pt>
                <c:pt idx="10">
                  <c:v>6.7</c:v>
                </c:pt>
                <c:pt idx="11">
                  <c:v>5.9</c:v>
                </c:pt>
                <c:pt idx="12">
                  <c:v>5.2</c:v>
                </c:pt>
                <c:pt idx="13">
                  <c:v>4.4000000000000004</c:v>
                </c:pt>
                <c:pt idx="14">
                  <c:v>3.8</c:v>
                </c:pt>
                <c:pt idx="15">
                  <c:v>3.9</c:v>
                </c:pt>
                <c:pt idx="16">
                  <c:v>4.5</c:v>
                </c:pt>
                <c:pt idx="17">
                  <c:v>6.5</c:v>
                </c:pt>
                <c:pt idx="18">
                  <c:v>9.5</c:v>
                </c:pt>
                <c:pt idx="19">
                  <c:v>9</c:v>
                </c:pt>
                <c:pt idx="20">
                  <c:v>7.5</c:v>
                </c:pt>
                <c:pt idx="21">
                  <c:v>6</c:v>
                </c:pt>
                <c:pt idx="22">
                  <c:v>4.5</c:v>
                </c:pt>
                <c:pt idx="23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6362576"/>
        <c:axId val="536362968"/>
      </c:barChart>
      <c:catAx>
        <c:axId val="536362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/>
                </a:pPr>
                <a:r>
                  <a:t>Hour of Day</a:t>
                </a:r>
              </a:p>
            </c:rich>
          </c:tx>
          <c:overlay val="0"/>
        </c:title>
        <c:majorTickMark val="cross"/>
        <c:minorTickMark val="cross"/>
        <c:tickLblPos val="nextTo"/>
        <c:txPr>
          <a:bodyPr/>
          <a:lstStyle/>
          <a:p>
            <a:pPr lvl="0">
              <a:defRPr/>
            </a:pPr>
            <a:endParaRPr lang="en-US"/>
          </a:p>
        </c:txPr>
        <c:crossAx val="536362968"/>
        <c:crosses val="autoZero"/>
        <c:auto val="1"/>
        <c:lblAlgn val="ctr"/>
        <c:lblOffset val="100"/>
        <c:noMultiLvlLbl val="1"/>
      </c:catAx>
      <c:valAx>
        <c:axId val="5363629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/>
            </a:pPr>
            <a:endParaRPr lang="en-US"/>
          </a:p>
        </c:txPr>
        <c:crossAx val="536362576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>
                <a:solidFill>
                  <a:srgbClr val="000000"/>
                </a:solidFill>
              </a:defRPr>
            </a:pPr>
            <a:r>
              <a:t>Energy Consumption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3366CC"/>
              </a:solidFill>
            </c:spPr>
          </c:dPt>
          <c:dPt>
            <c:idx val="1"/>
            <c:bubble3D val="0"/>
            <c:spPr>
              <a:solidFill>
                <a:srgbClr val="DC3912"/>
              </a:solidFill>
            </c:spPr>
          </c:dPt>
          <c:dPt>
            <c:idx val="2"/>
            <c:bubble3D val="0"/>
            <c:spPr>
              <a:solidFill>
                <a:srgbClr val="FF9900"/>
              </a:solidFill>
            </c:spPr>
          </c:dPt>
          <c:dPt>
            <c:idx val="3"/>
            <c:bubble3D val="0"/>
            <c:spPr>
              <a:solidFill>
                <a:srgbClr val="109618"/>
              </a:solidFill>
            </c:spPr>
          </c:dPt>
          <c:dPt>
            <c:idx val="4"/>
            <c:bubble3D val="0"/>
            <c:spPr>
              <a:solidFill>
                <a:srgbClr val="990099"/>
              </a:solidFill>
            </c:spPr>
          </c:dPt>
          <c:dPt>
            <c:idx val="5"/>
            <c:bubble3D val="0"/>
            <c:spPr>
              <a:solidFill>
                <a:srgbClr val="0099C6"/>
              </a:solidFill>
            </c:spPr>
          </c:dPt>
          <c:dPt>
            <c:idx val="6"/>
            <c:bubble3D val="0"/>
            <c:spPr>
              <a:solidFill>
                <a:srgbClr val="DD4477"/>
              </a:solidFill>
            </c:spPr>
          </c:dPt>
          <c:dPt>
            <c:idx val="7"/>
            <c:bubble3D val="0"/>
            <c:spPr>
              <a:solidFill>
                <a:srgbClr val="66AA00"/>
              </a:solidFill>
            </c:spPr>
          </c:dPt>
          <c:dPt>
            <c:idx val="8"/>
            <c:bubble3D val="0"/>
            <c:spPr>
              <a:solidFill>
                <a:srgbClr val="B82E2E"/>
              </a:solidFill>
            </c:spPr>
          </c:dPt>
          <c:dPt>
            <c:idx val="9"/>
            <c:bubble3D val="0"/>
            <c:spPr>
              <a:solidFill>
                <a:srgbClr val="316395"/>
              </a:solidFill>
            </c:spPr>
          </c:dPt>
          <c:dPt>
            <c:idx val="10"/>
            <c:bubble3D val="0"/>
            <c:spPr>
              <a:solidFill>
                <a:srgbClr val="994499"/>
              </a:solidFill>
            </c:spPr>
          </c:dPt>
          <c:dPt>
            <c:idx val="11"/>
            <c:bubble3D val="0"/>
            <c:spPr>
              <a:solidFill>
                <a:srgbClr val="22AA99"/>
              </a:solidFill>
            </c:spPr>
          </c:dPt>
          <c:dPt>
            <c:idx val="12"/>
            <c:bubble3D val="0"/>
            <c:spPr>
              <a:solidFill>
                <a:srgbClr val="AAAA11"/>
              </a:solidFill>
            </c:spPr>
          </c:dPt>
          <c:dPt>
            <c:idx val="13"/>
            <c:bubble3D val="0"/>
            <c:spPr>
              <a:solidFill>
                <a:srgbClr val="6633CC"/>
              </a:solidFill>
            </c:spPr>
          </c:dPt>
          <c:dPt>
            <c:idx val="14"/>
            <c:bubble3D val="0"/>
            <c:spPr>
              <a:solidFill>
                <a:srgbClr val="E67300"/>
              </a:solidFill>
            </c:spPr>
          </c:dPt>
          <c:dPt>
            <c:idx val="15"/>
            <c:bubble3D val="0"/>
            <c:spPr>
              <a:solidFill>
                <a:srgbClr val="8B0707"/>
              </a:solidFill>
            </c:spPr>
          </c:dPt>
          <c:dPt>
            <c:idx val="16"/>
            <c:bubble3D val="0"/>
            <c:spPr>
              <a:solidFill>
                <a:srgbClr val="651067"/>
              </a:solidFill>
            </c:spPr>
          </c:dPt>
          <c:dPt>
            <c:idx val="17"/>
            <c:bubble3D val="0"/>
            <c:spPr>
              <a:solidFill>
                <a:srgbClr val="329262"/>
              </a:solidFill>
            </c:spPr>
          </c:dPt>
          <c:dPt>
            <c:idx val="18"/>
            <c:bubble3D val="0"/>
            <c:spPr>
              <a:solidFill>
                <a:srgbClr val="5574A6"/>
              </a:solidFill>
            </c:spPr>
          </c:dPt>
          <c:dPt>
            <c:idx val="19"/>
            <c:bubble3D val="0"/>
            <c:spPr>
              <a:solidFill>
                <a:srgbClr val="3B3EAC"/>
              </a:solidFill>
            </c:spPr>
          </c:dPt>
          <c:dPt>
            <c:idx val="20"/>
            <c:bubble3D val="0"/>
            <c:spPr>
              <a:solidFill>
                <a:srgbClr val="B77322"/>
              </a:solidFill>
            </c:spPr>
          </c:dPt>
          <c:dPt>
            <c:idx val="21"/>
            <c:bubble3D val="0"/>
            <c:spPr>
              <a:solidFill>
                <a:srgbClr val="16D620"/>
              </a:solidFill>
            </c:spPr>
          </c:dPt>
          <c:dPt>
            <c:idx val="22"/>
            <c:bubble3D val="0"/>
            <c:spPr>
              <a:solidFill>
                <a:srgbClr val="B91383"/>
              </a:solidFill>
            </c:spPr>
          </c:dPt>
          <c:dPt>
            <c:idx val="23"/>
            <c:bubble3D val="0"/>
            <c:spPr>
              <a:solidFill>
                <a:srgbClr val="F4359E"/>
              </a:solidFill>
            </c:spPr>
          </c:dPt>
          <c:dPt>
            <c:idx val="24"/>
            <c:bubble3D val="0"/>
            <c:spPr>
              <a:solidFill>
                <a:srgbClr val="9C5935"/>
              </a:solidFill>
            </c:spPr>
          </c:dPt>
          <c:dPt>
            <c:idx val="25"/>
            <c:bubble3D val="0"/>
            <c:spPr>
              <a:solidFill>
                <a:srgbClr val="A9C413"/>
              </a:solidFill>
            </c:spPr>
          </c:dPt>
          <c:dPt>
            <c:idx val="26"/>
            <c:bubble3D val="0"/>
            <c:spPr>
              <a:solidFill>
                <a:srgbClr val="2A778D"/>
              </a:solidFill>
            </c:spPr>
          </c:dPt>
          <c:dPt>
            <c:idx val="27"/>
            <c:bubble3D val="0"/>
            <c:spPr>
              <a:solidFill>
                <a:srgbClr val="668D1C"/>
              </a:solidFill>
            </c:spPr>
          </c:dPt>
          <c:dPt>
            <c:idx val="28"/>
            <c:bubble3D val="0"/>
            <c:spPr>
              <a:solidFill>
                <a:srgbClr val="BEA413"/>
              </a:solidFill>
            </c:spPr>
          </c:dPt>
          <c:dPt>
            <c:idx val="29"/>
            <c:bubble3D val="0"/>
            <c:spPr>
              <a:solidFill>
                <a:srgbClr val="0C5922"/>
              </a:solidFill>
            </c:spPr>
          </c:dPt>
          <c:dPt>
            <c:idx val="30"/>
            <c:bubble3D val="0"/>
            <c:spPr>
              <a:solidFill>
                <a:srgbClr val="743411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'Energy Use'!$B$4:$B$7</c:f>
              <c:strCache>
                <c:ptCount val="4"/>
                <c:pt idx="0">
                  <c:v>Losses in Buildings</c:v>
                </c:pt>
                <c:pt idx="1">
                  <c:v>Losses in Netork</c:v>
                </c:pt>
                <c:pt idx="2">
                  <c:v>Domestic Hot Water</c:v>
                </c:pt>
                <c:pt idx="3">
                  <c:v>Central Heating</c:v>
                </c:pt>
              </c:strCache>
            </c:strRef>
          </c:cat>
          <c:val>
            <c:numRef>
              <c:f>'Energy Use'!$F$4:$F$7</c:f>
              <c:numCache>
                <c:formatCode>#,##0</c:formatCode>
                <c:ptCount val="4"/>
                <c:pt idx="0">
                  <c:v>1355560.1972872866</c:v>
                </c:pt>
                <c:pt idx="1">
                  <c:v>209955.56781213242</c:v>
                </c:pt>
                <c:pt idx="2">
                  <c:v>1022000</c:v>
                </c:pt>
                <c:pt idx="3">
                  <c:v>540000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346710</xdr:colOff>
      <xdr:row>19</xdr:row>
      <xdr:rowOff>5715</xdr:rowOff>
    </xdr:from>
    <xdr:to>
      <xdr:col>10</xdr:col>
      <xdr:colOff>295275</xdr:colOff>
      <xdr:row>35</xdr:row>
      <xdr:rowOff>15240</xdr:rowOff>
    </xdr:to>
    <xdr:graphicFrame macro="">
      <xdr:nvGraphicFramePr>
        <xdr:cNvPr id="5" name="Chart 5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7</xdr:col>
      <xdr:colOff>434340</xdr:colOff>
      <xdr:row>25</xdr:row>
      <xdr:rowOff>121920</xdr:rowOff>
    </xdr:to>
    <xdr:sp macro="" textlink="">
      <xdr:nvSpPr>
        <xdr:cNvPr id="3075" name="Rectangle 3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434340</xdr:colOff>
      <xdr:row>25</xdr:row>
      <xdr:rowOff>121920</xdr:rowOff>
    </xdr:to>
    <xdr:sp macro="" textlink="">
      <xdr:nvSpPr>
        <xdr:cNvPr id="6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434340</xdr:colOff>
      <xdr:row>25</xdr:row>
      <xdr:rowOff>121920</xdr:rowOff>
    </xdr:to>
    <xdr:sp macro="" textlink="">
      <xdr:nvSpPr>
        <xdr:cNvPr id="7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434340</xdr:colOff>
      <xdr:row>38</xdr:row>
      <xdr:rowOff>121920</xdr:rowOff>
    </xdr:to>
    <xdr:sp macro="" textlink="">
      <xdr:nvSpPr>
        <xdr:cNvPr id="2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434340</xdr:colOff>
      <xdr:row>38</xdr:row>
      <xdr:rowOff>121920</xdr:rowOff>
    </xdr:to>
    <xdr:sp macro="" textlink="">
      <xdr:nvSpPr>
        <xdr:cNvPr id="3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434340</xdr:colOff>
      <xdr:row>38</xdr:row>
      <xdr:rowOff>121920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441960</xdr:colOff>
      <xdr:row>45</xdr:row>
      <xdr:rowOff>83820</xdr:rowOff>
    </xdr:to>
    <xdr:sp macro="" textlink="">
      <xdr:nvSpPr>
        <xdr:cNvPr id="4106" name="Rectangle 10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441960</xdr:colOff>
      <xdr:row>45</xdr:row>
      <xdr:rowOff>83820</xdr:rowOff>
    </xdr:to>
    <xdr:sp macro="" textlink="">
      <xdr:nvSpPr>
        <xdr:cNvPr id="2" name="AutoShape 10"/>
        <xdr:cNvSpPr>
          <a:spLocks noChangeArrowheads="1"/>
        </xdr:cNvSpPr>
      </xdr:nvSpPr>
      <xdr:spPr bwMode="auto">
        <a:xfrm>
          <a:off x="0" y="0"/>
          <a:ext cx="7772400" cy="7658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441960</xdr:colOff>
      <xdr:row>45</xdr:row>
      <xdr:rowOff>83820</xdr:rowOff>
    </xdr:to>
    <xdr:sp macro="" textlink="">
      <xdr:nvSpPr>
        <xdr:cNvPr id="3" name="AutoShape 10"/>
        <xdr:cNvSpPr>
          <a:spLocks noChangeArrowheads="1"/>
        </xdr:cNvSpPr>
      </xdr:nvSpPr>
      <xdr:spPr bwMode="auto">
        <a:xfrm>
          <a:off x="0" y="0"/>
          <a:ext cx="7772400" cy="7658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441960</xdr:colOff>
      <xdr:row>45</xdr:row>
      <xdr:rowOff>83820</xdr:rowOff>
    </xdr:to>
    <xdr:sp macro="" textlink="">
      <xdr:nvSpPr>
        <xdr:cNvPr id="4" name="AutoShape 10"/>
        <xdr:cNvSpPr>
          <a:spLocks noChangeArrowheads="1"/>
        </xdr:cNvSpPr>
      </xdr:nvSpPr>
      <xdr:spPr bwMode="auto">
        <a:xfrm>
          <a:off x="0" y="0"/>
          <a:ext cx="7772400" cy="7658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441960</xdr:colOff>
      <xdr:row>45</xdr:row>
      <xdr:rowOff>83820</xdr:rowOff>
    </xdr:to>
    <xdr:sp macro="" textlink="">
      <xdr:nvSpPr>
        <xdr:cNvPr id="5" name="AutoShape 10"/>
        <xdr:cNvSpPr>
          <a:spLocks noChangeArrowheads="1"/>
        </xdr:cNvSpPr>
      </xdr:nvSpPr>
      <xdr:spPr bwMode="auto">
        <a:xfrm>
          <a:off x="0" y="0"/>
          <a:ext cx="7772400" cy="7658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</xdr:col>
      <xdr:colOff>441960</xdr:colOff>
      <xdr:row>45</xdr:row>
      <xdr:rowOff>83820</xdr:rowOff>
    </xdr:to>
    <xdr:sp macro="" textlink="">
      <xdr:nvSpPr>
        <xdr:cNvPr id="6" name="AutoShape 10"/>
        <xdr:cNvSpPr>
          <a:spLocks noChangeArrowheads="1"/>
        </xdr:cNvSpPr>
      </xdr:nvSpPr>
      <xdr:spPr bwMode="auto">
        <a:xfrm>
          <a:off x="0" y="0"/>
          <a:ext cx="7772400" cy="76581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771525</xdr:colOff>
      <xdr:row>45</xdr:row>
      <xdr:rowOff>19050</xdr:rowOff>
    </xdr:from>
    <xdr:to>
      <xdr:col>12</xdr:col>
      <xdr:colOff>133350</xdr:colOff>
      <xdr:row>62</xdr:row>
      <xdr:rowOff>66675</xdr:rowOff>
    </xdr:to>
    <xdr:graphicFrame macro="">
      <xdr:nvGraphicFramePr>
        <xdr:cNvPr id="2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12</xdr:col>
      <xdr:colOff>361950</xdr:colOff>
      <xdr:row>45</xdr:row>
      <xdr:rowOff>9525</xdr:rowOff>
    </xdr:from>
    <xdr:to>
      <xdr:col>19</xdr:col>
      <xdr:colOff>428625</xdr:colOff>
      <xdr:row>62</xdr:row>
      <xdr:rowOff>76200</xdr:rowOff>
    </xdr:to>
    <xdr:graphicFrame macro="">
      <xdr:nvGraphicFramePr>
        <xdr:cNvPr id="3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7</xdr:col>
      <xdr:colOff>784860</xdr:colOff>
      <xdr:row>47</xdr:row>
      <xdr:rowOff>7620</xdr:rowOff>
    </xdr:to>
    <xdr:sp macro="" textlink="">
      <xdr:nvSpPr>
        <xdr:cNvPr id="1027" name="Rectangle 3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784860</xdr:colOff>
      <xdr:row>47</xdr:row>
      <xdr:rowOff>7620</xdr:rowOff>
    </xdr:to>
    <xdr:sp macro="" textlink="">
      <xdr:nvSpPr>
        <xdr:cNvPr id="4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784860</xdr:colOff>
      <xdr:row>47</xdr:row>
      <xdr:rowOff>7620</xdr:rowOff>
    </xdr:to>
    <xdr:sp macro="" textlink="">
      <xdr:nvSpPr>
        <xdr:cNvPr id="5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784860</xdr:colOff>
      <xdr:row>47</xdr:row>
      <xdr:rowOff>7620</xdr:rowOff>
    </xdr:to>
    <xdr:sp macro="" textlink="">
      <xdr:nvSpPr>
        <xdr:cNvPr id="6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784860</xdr:colOff>
      <xdr:row>47</xdr:row>
      <xdr:rowOff>7620</xdr:rowOff>
    </xdr:to>
    <xdr:sp macro="" textlink="">
      <xdr:nvSpPr>
        <xdr:cNvPr id="7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784860</xdr:colOff>
      <xdr:row>47</xdr:row>
      <xdr:rowOff>7620</xdr:rowOff>
    </xdr:to>
    <xdr:sp macro="" textlink="">
      <xdr:nvSpPr>
        <xdr:cNvPr id="8" name="AutoShape 3"/>
        <xdr:cNvSpPr>
          <a:spLocks noChangeArrowheads="1"/>
        </xdr:cNvSpPr>
      </xdr:nvSpPr>
      <xdr:spPr bwMode="auto">
        <a:xfrm>
          <a:off x="0" y="0"/>
          <a:ext cx="7620000" cy="762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396240</xdr:colOff>
      <xdr:row>43</xdr:row>
      <xdr:rowOff>83820</xdr:rowOff>
    </xdr:to>
    <xdr:sp macro="" textlink="">
      <xdr:nvSpPr>
        <xdr:cNvPr id="2050" name="Rectangle 2" hidden="1"/>
        <xdr:cNvSpPr>
          <a:spLocks noSelect="1" noChangeArrowheads="1"/>
        </xdr:cNvSpPr>
      </xdr:nvSpPr>
      <xdr:spPr bwMode="auto">
        <a:xfrm>
          <a:off x="0" y="0"/>
          <a:ext cx="7620000" cy="762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396240</xdr:colOff>
      <xdr:row>43</xdr:row>
      <xdr:rowOff>83820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7620000" cy="80619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396240</xdr:colOff>
      <xdr:row>43</xdr:row>
      <xdr:rowOff>83820</xdr:rowOff>
    </xdr:to>
    <xdr:sp macro="" textlink="">
      <xdr:nvSpPr>
        <xdr:cNvPr id="3" name="AutoShape 2"/>
        <xdr:cNvSpPr>
          <a:spLocks noChangeArrowheads="1"/>
        </xdr:cNvSpPr>
      </xdr:nvSpPr>
      <xdr:spPr bwMode="auto">
        <a:xfrm>
          <a:off x="0" y="0"/>
          <a:ext cx="7620000" cy="80619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396240</xdr:colOff>
      <xdr:row>43</xdr:row>
      <xdr:rowOff>83820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0" y="0"/>
          <a:ext cx="7620000" cy="80619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396240</xdr:colOff>
      <xdr:row>43</xdr:row>
      <xdr:rowOff>83820</xdr:rowOff>
    </xdr:to>
    <xdr:sp macro="" textlink="">
      <xdr:nvSpPr>
        <xdr:cNvPr id="5" name="AutoShape 2"/>
        <xdr:cNvSpPr>
          <a:spLocks noChangeArrowheads="1"/>
        </xdr:cNvSpPr>
      </xdr:nvSpPr>
      <xdr:spPr bwMode="auto">
        <a:xfrm>
          <a:off x="0" y="0"/>
          <a:ext cx="7620000" cy="80619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13</xdr:col>
      <xdr:colOff>396240</xdr:colOff>
      <xdr:row>43</xdr:row>
      <xdr:rowOff>83820</xdr:rowOff>
    </xdr:to>
    <xdr:sp macro="" textlink="">
      <xdr:nvSpPr>
        <xdr:cNvPr id="6" name="AutoShape 2"/>
        <xdr:cNvSpPr>
          <a:spLocks noChangeArrowheads="1"/>
        </xdr:cNvSpPr>
      </xdr:nvSpPr>
      <xdr:spPr bwMode="auto">
        <a:xfrm>
          <a:off x="0" y="0"/>
          <a:ext cx="7620000" cy="806196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942975</xdr:colOff>
      <xdr:row>8</xdr:row>
      <xdr:rowOff>180975</xdr:rowOff>
    </xdr:from>
    <xdr:to>
      <xdr:col>6</xdr:col>
      <xdr:colOff>200025</xdr:colOff>
      <xdr:row>27</xdr:row>
      <xdr:rowOff>95250</xdr:rowOff>
    </xdr:to>
    <xdr:graphicFrame macro="">
      <xdr:nvGraphicFramePr>
        <xdr:cNvPr id="6" name="Chart 6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://www.heatweb.com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://www.katmarsoftware.com/articles/pipe-fitting-pressure-drop.ht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http://www.insulationgiant.co.uk/Rockwool-Heating-and-Ventilation-Pipe-Insulation-40mm-Wall-Thickness/p/9000094465" TargetMode="External"/><Relationship Id="rId1" Type="http://schemas.openxmlformats.org/officeDocument/2006/relationships/hyperlink" Target="http://www.engineeringtoolbox.com/conductive-heat-loss-cylinder-pipe-d_1487.html" TargetMode="External"/><Relationship Id="rId5" Type="http://schemas.openxmlformats.org/officeDocument/2006/relationships/comments" Target="../comments4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87"/>
  <sheetViews>
    <sheetView showGridLines="0" tabSelected="1" workbookViewId="0">
      <selection activeCell="L29" sqref="L29"/>
    </sheetView>
  </sheetViews>
  <sheetFormatPr defaultColWidth="14.44140625" defaultRowHeight="15" customHeight="1"/>
  <cols>
    <col min="1" max="1" width="4.5546875" customWidth="1"/>
    <col min="2" max="2" width="31.88671875" customWidth="1"/>
    <col min="3" max="3" width="10" customWidth="1"/>
    <col min="4" max="4" width="10.33203125" customWidth="1"/>
    <col min="5" max="5" width="5.88671875" customWidth="1"/>
    <col min="6" max="6" width="5.44140625" customWidth="1"/>
    <col min="7" max="7" width="36.6640625" customWidth="1"/>
    <col min="8" max="8" width="10.109375" customWidth="1"/>
    <col min="9" max="9" width="7.6640625" customWidth="1"/>
    <col min="10" max="10" width="6.5546875" customWidth="1"/>
    <col min="11" max="11" width="16.6640625" customWidth="1"/>
    <col min="12" max="12" width="10.33203125" customWidth="1"/>
    <col min="13" max="13" width="14.88671875" customWidth="1"/>
  </cols>
  <sheetData>
    <row r="1" spans="1:27" ht="13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30">
      <c r="A2" s="12"/>
      <c r="B2" s="39" t="s">
        <v>56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3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3.2">
      <c r="A4" s="12"/>
      <c r="B4" s="12"/>
      <c r="C4" s="12"/>
      <c r="D4" s="12"/>
      <c r="E4" s="12"/>
      <c r="F4" s="12"/>
      <c r="G4" s="12"/>
      <c r="H4" s="41"/>
      <c r="I4" s="12"/>
      <c r="J4" s="4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4.4" customHeight="1">
      <c r="A5" s="43"/>
      <c r="B5" s="99" t="s">
        <v>62</v>
      </c>
      <c r="C5" s="100">
        <v>65</v>
      </c>
      <c r="D5" s="101" t="s">
        <v>119</v>
      </c>
      <c r="E5" s="101"/>
      <c r="F5" s="43"/>
      <c r="G5" s="102" t="s">
        <v>120</v>
      </c>
      <c r="H5" s="105">
        <f>'Pipe Sizing'!R12</f>
        <v>1000.687363243885</v>
      </c>
      <c r="I5" s="102" t="s">
        <v>72</v>
      </c>
      <c r="J5" s="106">
        <f>'Pipe Sizing'!Y12</f>
        <v>4.7651779202089761</v>
      </c>
      <c r="K5" s="102" t="s">
        <v>121</v>
      </c>
      <c r="L5" s="215" t="s">
        <v>122</v>
      </c>
      <c r="M5" s="108">
        <f>'Pipe Sizing'!BY47</f>
        <v>165020.26666666666</v>
      </c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</row>
    <row r="6" spans="1:27" ht="14.4" customHeight="1">
      <c r="A6" s="43"/>
      <c r="B6" s="99" t="s">
        <v>123</v>
      </c>
      <c r="C6" s="100">
        <v>3</v>
      </c>
      <c r="D6" s="101" t="s">
        <v>119</v>
      </c>
      <c r="E6" s="101"/>
      <c r="F6" s="43"/>
      <c r="G6" s="102" t="s">
        <v>124</v>
      </c>
      <c r="H6" s="105">
        <f>'Pipe Sizing'!V12</f>
        <v>1080</v>
      </c>
      <c r="I6" s="102" t="s">
        <v>72</v>
      </c>
      <c r="J6" s="106">
        <f>'Pipe Sizing'!AA12</f>
        <v>10.285714285714286</v>
      </c>
      <c r="K6" s="102" t="s">
        <v>121</v>
      </c>
      <c r="L6" s="21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</row>
    <row r="7" spans="1:27" ht="14.4" customHeight="1">
      <c r="A7" s="43"/>
      <c r="B7" s="99" t="s">
        <v>125</v>
      </c>
      <c r="C7" s="100">
        <v>65</v>
      </c>
      <c r="D7" s="101" t="s">
        <v>49</v>
      </c>
      <c r="E7" s="101"/>
      <c r="F7" s="43"/>
      <c r="G7" s="102" t="s">
        <v>126</v>
      </c>
      <c r="H7" s="105">
        <f>'Pipe Sizing'!AE12</f>
        <v>2028.9373632438851</v>
      </c>
      <c r="I7" s="102" t="s">
        <v>72</v>
      </c>
      <c r="J7" s="106">
        <f>'Pipe Sizing'!AF12</f>
        <v>14.558035063066118</v>
      </c>
      <c r="K7" s="102" t="s">
        <v>121</v>
      </c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</row>
    <row r="8" spans="1:27" ht="14.4" customHeight="1">
      <c r="A8" s="43"/>
      <c r="B8" s="99" t="s">
        <v>127</v>
      </c>
      <c r="C8" s="100">
        <v>80</v>
      </c>
      <c r="D8" s="114" t="s">
        <v>110</v>
      </c>
      <c r="E8" s="116"/>
      <c r="F8" s="43"/>
      <c r="G8" s="116"/>
      <c r="H8" s="116"/>
      <c r="I8" s="116"/>
      <c r="J8" s="116"/>
      <c r="K8" s="116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</row>
    <row r="9" spans="1:27" ht="14.4" customHeight="1">
      <c r="A9" s="43"/>
      <c r="B9" s="99" t="s">
        <v>129</v>
      </c>
      <c r="C9" s="100">
        <v>65</v>
      </c>
      <c r="D9" s="101" t="s">
        <v>110</v>
      </c>
      <c r="E9" s="114"/>
      <c r="F9" s="43"/>
      <c r="G9" s="102" t="s">
        <v>130</v>
      </c>
      <c r="H9" s="105">
        <f>'Pipe Sizing'!BF47</f>
        <v>123.80974039655669</v>
      </c>
      <c r="I9" s="102" t="s">
        <v>72</v>
      </c>
      <c r="J9" s="214">
        <f>H9/H7</f>
        <v>6.1021962845914796E-2</v>
      </c>
      <c r="K9" s="21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</row>
    <row r="10" spans="1:27" ht="14.4" customHeight="1">
      <c r="A10" s="43"/>
      <c r="B10" s="119" t="s">
        <v>131</v>
      </c>
      <c r="C10" s="100">
        <v>30</v>
      </c>
      <c r="D10" s="114" t="s">
        <v>110</v>
      </c>
      <c r="E10" s="114"/>
      <c r="F10" s="43"/>
      <c r="G10" s="116"/>
      <c r="H10" s="116"/>
      <c r="I10" s="116"/>
      <c r="J10" s="116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</row>
    <row r="11" spans="1:27" ht="14.4" customHeight="1">
      <c r="A11" s="43"/>
      <c r="B11" s="119" t="s">
        <v>134</v>
      </c>
      <c r="C11" s="100">
        <v>55</v>
      </c>
      <c r="D11" s="114" t="s">
        <v>110</v>
      </c>
      <c r="E11" s="114"/>
      <c r="F11" s="43"/>
      <c r="G11" s="102" t="s">
        <v>135</v>
      </c>
      <c r="H11" s="105">
        <f>'Pipe Sizing'!AU47</f>
        <v>124.24940342421775</v>
      </c>
      <c r="I11" s="102" t="s">
        <v>49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</row>
    <row r="12" spans="1:27" ht="14.4" customHeight="1">
      <c r="A12" s="43"/>
      <c r="B12" s="119" t="s">
        <v>137</v>
      </c>
      <c r="C12" s="100">
        <v>3</v>
      </c>
      <c r="D12" s="114"/>
      <c r="E12" s="114"/>
      <c r="F12" s="43"/>
      <c r="G12" s="102" t="s">
        <v>138</v>
      </c>
      <c r="H12" s="105">
        <f>'Pipe Sizing'!BT47</f>
        <v>95.777704239899151</v>
      </c>
      <c r="I12" s="102" t="s">
        <v>49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</row>
    <row r="13" spans="1:27" ht="14.4" customHeight="1">
      <c r="A13" s="43"/>
      <c r="B13" s="99" t="s">
        <v>139</v>
      </c>
      <c r="C13" s="123">
        <v>20</v>
      </c>
      <c r="D13" s="114" t="s">
        <v>140</v>
      </c>
      <c r="E13" s="114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</row>
    <row r="14" spans="1:27" ht="14.4" customHeight="1">
      <c r="A14" s="43"/>
      <c r="B14" s="99" t="s">
        <v>141</v>
      </c>
      <c r="C14" s="124">
        <v>1</v>
      </c>
      <c r="D14" s="101" t="s">
        <v>107</v>
      </c>
      <c r="E14" s="101"/>
      <c r="F14" s="43"/>
      <c r="G14" s="102" t="s">
        <v>142</v>
      </c>
      <c r="H14" s="105">
        <f>'Pipe Sizing'!AU50</f>
        <v>77.2296577347268</v>
      </c>
      <c r="I14" s="102" t="s">
        <v>49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</row>
    <row r="15" spans="1:27" ht="14.4" customHeight="1">
      <c r="A15" s="43"/>
      <c r="B15" s="99" t="s">
        <v>144</v>
      </c>
      <c r="C15" s="127">
        <v>50</v>
      </c>
      <c r="D15" s="114" t="s">
        <v>89</v>
      </c>
      <c r="E15" s="212" t="str">
        <f>HYPERLINK("https://www.gov.uk/government/uploads/system/uploads/attachment_data/file/48188/3147-measure-domestic-hot-water-consump.pdf","info")</f>
        <v>info</v>
      </c>
      <c r="F15" s="43"/>
      <c r="G15" s="102" t="s">
        <v>145</v>
      </c>
      <c r="H15" s="105">
        <f>'Pipe Sizing'!BT50</f>
        <v>82.082016110761771</v>
      </c>
      <c r="I15" s="102" t="s">
        <v>49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ht="14.4" customHeight="1">
      <c r="A16" s="43"/>
      <c r="B16" s="99" t="s">
        <v>146</v>
      </c>
      <c r="C16" s="127">
        <v>25</v>
      </c>
      <c r="D16" s="114" t="s">
        <v>89</v>
      </c>
      <c r="E16" s="21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27" ht="14.4" customHeight="1">
      <c r="A17" s="43"/>
      <c r="B17" s="99" t="s">
        <v>147</v>
      </c>
      <c r="C17" s="100">
        <v>40</v>
      </c>
      <c r="D17" s="101" t="s">
        <v>110</v>
      </c>
      <c r="E17" s="114"/>
      <c r="F17" s="43"/>
      <c r="G17" s="102" t="s">
        <v>148</v>
      </c>
      <c r="H17" s="131">
        <f>'Pipe Sizing'!BA47</f>
        <v>0.66264219238905964</v>
      </c>
      <c r="I17" s="102" t="s">
        <v>107</v>
      </c>
      <c r="J17" s="132">
        <f>C14</f>
        <v>1</v>
      </c>
      <c r="K17" s="102" t="s">
        <v>150</v>
      </c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27" ht="14.4" customHeight="1">
      <c r="A18" s="43"/>
      <c r="B18" s="102" t="s">
        <v>151</v>
      </c>
      <c r="C18" s="100">
        <v>500</v>
      </c>
      <c r="D18" s="102" t="s">
        <v>152</v>
      </c>
      <c r="E18" s="43"/>
      <c r="F18" s="43"/>
      <c r="G18" s="102" t="s">
        <v>153</v>
      </c>
      <c r="H18" s="131">
        <f>'Pipe Sizing'!AY47</f>
        <v>0.37082529188468794</v>
      </c>
      <c r="I18" s="102" t="s">
        <v>107</v>
      </c>
      <c r="J18" s="134">
        <v>0.5</v>
      </c>
      <c r="K18" s="102" t="s">
        <v>154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</row>
    <row r="19" spans="1:27" ht="14.4" customHeight="1">
      <c r="A19" s="43"/>
      <c r="B19" s="102" t="s">
        <v>155</v>
      </c>
      <c r="C19" s="100">
        <v>20</v>
      </c>
      <c r="D19" s="102" t="s">
        <v>106</v>
      </c>
      <c r="E19" s="43"/>
      <c r="F19" s="43"/>
      <c r="G19" s="102"/>
      <c r="H19" s="43"/>
      <c r="I19" s="102"/>
      <c r="J19" s="134"/>
      <c r="K19" s="102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</row>
    <row r="20" spans="1:27" ht="13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3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3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3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3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3.2">
      <c r="A25" s="12"/>
      <c r="B25" s="28" t="s">
        <v>163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3.2">
      <c r="A26" s="12"/>
      <c r="B26" s="28" t="s">
        <v>164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3.2">
      <c r="A27" s="12"/>
      <c r="B27" s="137" t="s">
        <v>165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3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3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3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3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3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3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3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3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3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3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3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3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3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3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3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3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3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3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3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3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3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3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3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3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3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3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3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3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3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3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3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3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3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3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3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3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3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3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3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3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3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3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3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3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3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3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3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3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3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3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3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3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3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3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3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3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3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3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3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3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3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3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3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3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3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3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3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3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3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3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3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3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3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3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3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3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1:27" ht="13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1:27" ht="13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1:27" ht="13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1:27" ht="13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1:27" ht="13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1:27" ht="13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1:27" ht="13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1:27" ht="13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1:27" ht="13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1:27" ht="13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1:27" ht="13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1:27" ht="13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1:27" ht="13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1:27" ht="13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1:27" ht="13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1:27" ht="13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1:27" ht="13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1:27" ht="13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1:27" ht="13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1:27" ht="13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1:27" ht="13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1:27" ht="13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1:27" ht="13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1:27" ht="13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1:27" ht="13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1:27" ht="13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1:27" ht="13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1:27" ht="13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1:27" ht="13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1:27" ht="13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1:27" ht="13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1:27" ht="13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1:27" ht="13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1:27" ht="13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1:27" ht="13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1:27" ht="13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1:27" ht="13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1:27" ht="13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1:27" ht="13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1:27" ht="13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1:27" ht="13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1:27" ht="13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27" ht="13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1:27" ht="13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1:27" ht="13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1:27" ht="13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1:27" ht="13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1:27" ht="13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1:27" ht="13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1:27" ht="13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1:27" ht="13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1:27" ht="13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1:27" ht="13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1:27" ht="13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1:27" ht="13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1:27" ht="13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1:27" ht="13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1:27" ht="13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1:27" ht="13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1:27" ht="13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1:27" ht="13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1:27" ht="13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1:27" ht="13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1:27" ht="13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1:27" ht="13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1:27" ht="13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1:27" ht="13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1:27" ht="13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1:27" ht="13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1:27" ht="13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1:27" ht="13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1:27" ht="13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1:27" ht="13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1:27" ht="13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1:27" ht="13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1:27" ht="13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1:27" ht="13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1:27" ht="13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1:27" ht="13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1:27" ht="13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1:27" ht="13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1:27" ht="13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1:27" ht="13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1:27" ht="13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1:27" ht="13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1:27" ht="13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1:27" ht="13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1:27" ht="13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1:27" ht="13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1:27" ht="13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1:27" ht="13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1:27" ht="13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1:27" ht="13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1:27" ht="13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1:27" ht="13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1:27" ht="13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1:27" ht="13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1:27" ht="13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1:27" ht="13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1:27" ht="13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1:27" ht="13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1:27" ht="13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1:27" ht="13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1:27" ht="13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1:27" ht="13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1:27" ht="13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1:27" ht="13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1:27" ht="13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1:27" ht="13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1:27" ht="13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1:27" ht="13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1:27" ht="13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1:27" ht="13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1:27" ht="13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1:27" ht="13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1:27" ht="13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1:27" ht="13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1:27" ht="13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1:27" ht="13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1:27" ht="13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1:27" ht="13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1:27" ht="13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1:27" ht="13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1:27" ht="13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1:27" ht="13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1:27" ht="13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1:27" ht="13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1:27" ht="13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1:27" ht="13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1:27" ht="13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1:27" ht="13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1:27" ht="13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1:27" ht="13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1:27" ht="13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1:27" ht="13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1:27" ht="13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1:27" ht="13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1:27" ht="13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1:27" ht="13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1:27" ht="13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1:27" ht="13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1:27" ht="13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1:27" ht="13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1:27" ht="13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1:27" ht="13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1:27" ht="13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1:27" ht="13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1:27" ht="13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1:27" ht="13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</row>
    <row r="253" spans="1:27" ht="13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</row>
    <row r="254" spans="1:27" ht="13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</row>
    <row r="255" spans="1:27" ht="13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</row>
    <row r="256" spans="1:27" ht="13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</row>
    <row r="257" spans="1:27" ht="13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</row>
    <row r="258" spans="1:27" ht="13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</row>
    <row r="259" spans="1:27" ht="13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</row>
    <row r="260" spans="1:27" ht="13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</row>
    <row r="261" spans="1:27" ht="13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</row>
    <row r="262" spans="1:27" ht="13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</row>
    <row r="263" spans="1:27" ht="13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</row>
    <row r="264" spans="1:27" ht="13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</row>
    <row r="265" spans="1:27" ht="13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</row>
    <row r="266" spans="1:27" ht="13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</row>
    <row r="267" spans="1:27" ht="13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</row>
    <row r="268" spans="1:27" ht="13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</row>
    <row r="269" spans="1:27" ht="13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</row>
    <row r="270" spans="1:27" ht="13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</row>
    <row r="271" spans="1:27" ht="13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</row>
    <row r="272" spans="1:27" ht="13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</row>
    <row r="273" spans="1:27" ht="13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</row>
    <row r="274" spans="1:27" ht="13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</row>
    <row r="275" spans="1:27" ht="13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</row>
    <row r="276" spans="1:27" ht="13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</row>
    <row r="277" spans="1:27" ht="13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</row>
    <row r="278" spans="1:27" ht="13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</row>
    <row r="279" spans="1:27" ht="13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</row>
    <row r="280" spans="1:27" ht="13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</row>
    <row r="281" spans="1:27" ht="13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</row>
    <row r="282" spans="1:27" ht="13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</row>
    <row r="283" spans="1:27" ht="13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</row>
    <row r="284" spans="1:27" ht="13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</row>
    <row r="285" spans="1:27" ht="13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</row>
    <row r="286" spans="1:27" ht="13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</row>
    <row r="287" spans="1:27" ht="13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</row>
    <row r="288" spans="1:27" ht="13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</row>
    <row r="289" spans="1:27" ht="13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</row>
    <row r="290" spans="1:27" ht="13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</row>
    <row r="291" spans="1:27" ht="13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</row>
    <row r="292" spans="1:27" ht="13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</row>
    <row r="293" spans="1:27" ht="13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</row>
    <row r="294" spans="1:27" ht="13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</row>
    <row r="295" spans="1:27" ht="13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</row>
    <row r="296" spans="1:27" ht="13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</row>
    <row r="297" spans="1:27" ht="13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</row>
    <row r="298" spans="1:27" ht="13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</row>
    <row r="299" spans="1:27" ht="13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</row>
    <row r="300" spans="1:27" ht="13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</row>
    <row r="301" spans="1:27" ht="13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</row>
    <row r="302" spans="1:27" ht="13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</row>
    <row r="303" spans="1:27" ht="13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</row>
    <row r="304" spans="1:27" ht="13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</row>
    <row r="305" spans="1:27" ht="13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</row>
    <row r="306" spans="1:27" ht="13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ht="13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</row>
    <row r="308" spans="1:27" ht="13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</row>
    <row r="309" spans="1:27" ht="13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</row>
    <row r="310" spans="1:27" ht="13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</row>
    <row r="311" spans="1:27" ht="13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</row>
    <row r="312" spans="1:27" ht="13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</row>
    <row r="313" spans="1:27" ht="13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</row>
    <row r="314" spans="1:27" ht="13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</row>
    <row r="315" spans="1:27" ht="13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</row>
    <row r="316" spans="1:27" ht="13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</row>
    <row r="317" spans="1:27" ht="13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</row>
    <row r="318" spans="1:27" ht="13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</row>
    <row r="319" spans="1:27" ht="13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</row>
    <row r="320" spans="1:27" ht="13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</row>
    <row r="321" spans="1:27" ht="13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</row>
    <row r="322" spans="1:27" ht="13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</row>
    <row r="323" spans="1:27" ht="13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</row>
    <row r="324" spans="1:27" ht="13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</row>
    <row r="325" spans="1:27" ht="13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</row>
    <row r="326" spans="1:27" ht="13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</row>
    <row r="327" spans="1:27" ht="13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</row>
    <row r="328" spans="1:27" ht="13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</row>
    <row r="329" spans="1:27" ht="13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</row>
    <row r="330" spans="1:27" ht="13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ht="13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</row>
    <row r="332" spans="1:27" ht="13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</row>
    <row r="333" spans="1:27" ht="13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</row>
    <row r="334" spans="1:27" ht="13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</row>
    <row r="335" spans="1:27" ht="13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</row>
    <row r="336" spans="1:27" ht="13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</row>
    <row r="337" spans="1:27" ht="13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</row>
    <row r="338" spans="1:27" ht="13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</row>
    <row r="339" spans="1:27" ht="13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</row>
    <row r="340" spans="1:27" ht="13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</row>
    <row r="341" spans="1:27" ht="13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</row>
    <row r="342" spans="1:27" ht="13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</row>
    <row r="343" spans="1:27" ht="13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</row>
    <row r="344" spans="1:27" ht="13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</row>
    <row r="345" spans="1:27" ht="13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</row>
    <row r="346" spans="1:27" ht="13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</row>
    <row r="347" spans="1:27" ht="13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</row>
    <row r="348" spans="1:27" ht="13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</row>
    <row r="349" spans="1:27" ht="13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</row>
    <row r="350" spans="1:27" ht="13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</row>
    <row r="351" spans="1:27" ht="13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</row>
    <row r="352" spans="1:27" ht="13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</row>
    <row r="353" spans="1:27" ht="13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</row>
    <row r="354" spans="1:27" ht="13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</row>
    <row r="355" spans="1:27" ht="13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</row>
    <row r="356" spans="1:27" ht="13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ht="13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3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</row>
    <row r="359" spans="1:27" ht="13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</row>
    <row r="360" spans="1:27" ht="13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</row>
    <row r="361" spans="1:27" ht="13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</row>
    <row r="362" spans="1:27" ht="13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</row>
    <row r="363" spans="1:27" ht="13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</row>
    <row r="364" spans="1:27" ht="13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</row>
    <row r="365" spans="1:27" ht="13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</row>
    <row r="366" spans="1:27" ht="13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</row>
    <row r="367" spans="1:27" ht="13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</row>
    <row r="368" spans="1:27" ht="13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</row>
    <row r="369" spans="1:27" ht="13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  <c r="AA369" s="12"/>
    </row>
    <row r="370" spans="1:27" ht="13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ht="13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3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  <c r="AA372" s="12"/>
    </row>
    <row r="373" spans="1:27" ht="13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</row>
    <row r="374" spans="1:27" ht="13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</row>
    <row r="375" spans="1:27" ht="13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  <c r="AA375" s="12"/>
    </row>
    <row r="376" spans="1:27" ht="13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  <c r="AA376" s="12"/>
    </row>
    <row r="377" spans="1:27" ht="13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</row>
    <row r="378" spans="1:27" ht="13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  <c r="AA378" s="12"/>
    </row>
    <row r="379" spans="1:27" ht="13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  <c r="AA379" s="12"/>
    </row>
    <row r="380" spans="1:27" ht="13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ht="13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ht="13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  <c r="AA382" s="12"/>
    </row>
    <row r="383" spans="1:27" ht="13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</row>
    <row r="384" spans="1:27" ht="13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  <c r="AA384" s="12"/>
    </row>
    <row r="385" spans="1:27" ht="13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  <c r="AA385" s="12"/>
    </row>
    <row r="386" spans="1:27" ht="13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</row>
    <row r="387" spans="1:27" ht="13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  <c r="AA387" s="12"/>
    </row>
    <row r="388" spans="1:27" ht="13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  <c r="AA388" s="12"/>
    </row>
    <row r="389" spans="1:27" ht="13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</row>
    <row r="390" spans="1:27" ht="13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A390" s="12"/>
    </row>
    <row r="391" spans="1:27" ht="13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  <c r="AA391" s="12"/>
    </row>
    <row r="392" spans="1:27" ht="13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</row>
    <row r="393" spans="1:27" ht="13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  <c r="AA393" s="12"/>
    </row>
    <row r="394" spans="1:27" ht="13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  <c r="AA394" s="12"/>
    </row>
    <row r="395" spans="1:27" ht="13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</row>
    <row r="396" spans="1:27" ht="13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  <c r="AA396" s="12"/>
    </row>
    <row r="397" spans="1:27" ht="13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  <c r="AA397" s="12"/>
    </row>
    <row r="398" spans="1:27" ht="13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</row>
    <row r="399" spans="1:27" ht="13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  <c r="AA399" s="12"/>
    </row>
    <row r="400" spans="1:27" ht="13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  <c r="AA400" s="12"/>
    </row>
    <row r="401" spans="1:27" ht="13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</row>
    <row r="402" spans="1:27" ht="13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ht="13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ht="13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</row>
    <row r="405" spans="1:27" ht="13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  <c r="AA405" s="12"/>
    </row>
    <row r="406" spans="1:27" ht="13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  <c r="AA406" s="12"/>
    </row>
    <row r="407" spans="1:27" ht="13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</row>
    <row r="408" spans="1:27" ht="13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  <c r="AA408" s="12"/>
    </row>
    <row r="409" spans="1:27" ht="13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  <c r="AA409" s="12"/>
    </row>
    <row r="410" spans="1:27" ht="13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</row>
    <row r="411" spans="1:27" ht="13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</row>
    <row r="412" spans="1:27" ht="13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  <c r="AA412" s="12"/>
    </row>
    <row r="413" spans="1:27" ht="13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</row>
    <row r="414" spans="1:27" ht="13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</row>
    <row r="415" spans="1:27" ht="13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  <c r="AA415" s="12"/>
    </row>
    <row r="416" spans="1:27" ht="13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</row>
    <row r="417" spans="1:27" ht="13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  <c r="AA417" s="12"/>
    </row>
    <row r="418" spans="1:27" ht="13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  <c r="AA418" s="12"/>
    </row>
    <row r="419" spans="1:27" ht="13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</row>
    <row r="420" spans="1:27" ht="13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  <c r="AA420" s="12"/>
    </row>
    <row r="421" spans="1:27" ht="13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  <c r="AA421" s="12"/>
    </row>
    <row r="422" spans="1:27" ht="13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</row>
    <row r="423" spans="1:27" ht="13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  <c r="AA423" s="12"/>
    </row>
    <row r="424" spans="1:27" ht="13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  <c r="AA424" s="12"/>
    </row>
    <row r="425" spans="1:27" ht="13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</row>
    <row r="426" spans="1:27" ht="13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  <c r="AA426" s="12"/>
    </row>
    <row r="427" spans="1:27" ht="13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  <c r="AA427" s="12"/>
    </row>
    <row r="428" spans="1:27" ht="13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</row>
    <row r="429" spans="1:27" ht="13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  <c r="AA429" s="12"/>
    </row>
    <row r="430" spans="1:27" ht="13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  <c r="AA430" s="12"/>
    </row>
    <row r="431" spans="1:27" ht="13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</row>
    <row r="432" spans="1:27" ht="13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  <c r="AA432" s="12"/>
    </row>
    <row r="433" spans="1:27" ht="13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  <c r="AA433" s="12"/>
    </row>
    <row r="434" spans="1:27" ht="13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</row>
    <row r="435" spans="1:27" ht="13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  <c r="AA435" s="12"/>
    </row>
    <row r="436" spans="1:27" ht="13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  <c r="AA436" s="12"/>
    </row>
    <row r="437" spans="1:27" ht="13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</row>
    <row r="438" spans="1:27" ht="13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</row>
    <row r="439" spans="1:27" ht="13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</row>
    <row r="440" spans="1:27" ht="13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</row>
    <row r="441" spans="1:27" ht="13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</row>
    <row r="442" spans="1:27" ht="13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</row>
    <row r="443" spans="1:27" ht="13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</row>
    <row r="444" spans="1:27" ht="13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</row>
    <row r="445" spans="1:27" ht="13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</row>
    <row r="446" spans="1:27" ht="13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</row>
    <row r="447" spans="1:27" ht="13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</row>
    <row r="448" spans="1:27" ht="13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</row>
    <row r="449" spans="1:27" ht="13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</row>
    <row r="450" spans="1:27" ht="13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  <c r="AA450" s="12"/>
    </row>
    <row r="451" spans="1:27" ht="13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  <c r="AA451" s="12"/>
    </row>
    <row r="452" spans="1:27" ht="13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</row>
    <row r="453" spans="1:27" ht="13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  <c r="AA453" s="12"/>
    </row>
    <row r="454" spans="1:27" ht="13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  <c r="AA454" s="12"/>
    </row>
    <row r="455" spans="1:27" ht="13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</row>
    <row r="456" spans="1:27" ht="13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  <c r="AA456" s="12"/>
    </row>
    <row r="457" spans="1:27" ht="13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  <c r="AA457" s="12"/>
    </row>
    <row r="458" spans="1:27" ht="13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</row>
    <row r="459" spans="1:27" ht="13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ht="13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  <c r="AA460" s="12"/>
    </row>
    <row r="461" spans="1:27" ht="13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</row>
    <row r="462" spans="1:27" ht="13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  <c r="AA462" s="12"/>
    </row>
    <row r="463" spans="1:27" ht="13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  <c r="AA463" s="12"/>
    </row>
    <row r="464" spans="1:27" ht="13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</row>
    <row r="465" spans="1:27" ht="13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  <c r="AA465" s="12"/>
    </row>
    <row r="466" spans="1:27" ht="13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  <c r="AA466" s="12"/>
    </row>
    <row r="467" spans="1:27" ht="13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</row>
    <row r="468" spans="1:27" ht="13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  <c r="AA468" s="12"/>
    </row>
    <row r="469" spans="1:27" ht="13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  <c r="AA469" s="12"/>
    </row>
    <row r="470" spans="1:27" ht="13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</row>
    <row r="471" spans="1:27" ht="13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  <c r="AA471" s="12"/>
    </row>
    <row r="472" spans="1:27" ht="13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  <c r="AA472" s="12"/>
    </row>
    <row r="473" spans="1:27" ht="13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</row>
    <row r="474" spans="1:27" ht="13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  <c r="AA474" s="12"/>
    </row>
    <row r="475" spans="1:27" ht="13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  <c r="AA475" s="12"/>
    </row>
    <row r="476" spans="1:27" ht="13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</row>
    <row r="477" spans="1:27" ht="13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  <c r="AA477" s="12"/>
    </row>
    <row r="478" spans="1:27" ht="13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  <c r="AA478" s="12"/>
    </row>
    <row r="479" spans="1:27" ht="13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</row>
    <row r="480" spans="1:27" ht="13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A480" s="12"/>
    </row>
    <row r="481" spans="1:27" ht="13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  <c r="AA481" s="12"/>
    </row>
    <row r="482" spans="1:27" ht="13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</row>
    <row r="483" spans="1:27" ht="13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  <c r="AA483" s="12"/>
    </row>
    <row r="484" spans="1:27" ht="13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ht="13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</row>
    <row r="486" spans="1:27" ht="13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  <c r="AA486" s="12"/>
    </row>
    <row r="487" spans="1:27" ht="13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  <c r="AA487" s="12"/>
    </row>
    <row r="488" spans="1:27" ht="13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ht="13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  <c r="AA489" s="12"/>
    </row>
    <row r="490" spans="1:27" ht="13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  <c r="AA490" s="12"/>
    </row>
    <row r="491" spans="1:27" ht="13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</row>
    <row r="492" spans="1:27" ht="13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  <c r="AA492" s="12"/>
    </row>
    <row r="493" spans="1:27" ht="13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  <c r="AA493" s="12"/>
    </row>
    <row r="494" spans="1:27" ht="13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</row>
    <row r="495" spans="1:27" ht="13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  <c r="AA495" s="12"/>
    </row>
    <row r="496" spans="1:27" ht="13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  <c r="AA496" s="12"/>
    </row>
    <row r="497" spans="1:27" ht="13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</row>
    <row r="498" spans="1:27" ht="13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  <c r="AA498" s="12"/>
    </row>
    <row r="499" spans="1:27" ht="13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  <c r="AA499" s="12"/>
    </row>
    <row r="500" spans="1:27" ht="13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</row>
    <row r="501" spans="1:27" ht="13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  <c r="AA501" s="12"/>
    </row>
    <row r="502" spans="1:27" ht="13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  <c r="AA502" s="12"/>
    </row>
    <row r="503" spans="1:27" ht="13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</row>
    <row r="504" spans="1:27" ht="13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  <c r="AA504" s="12"/>
    </row>
    <row r="505" spans="1:27" ht="13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  <c r="AA505" s="12"/>
    </row>
    <row r="506" spans="1:27" ht="13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</row>
    <row r="507" spans="1:27" ht="13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  <c r="AA507" s="12"/>
    </row>
    <row r="508" spans="1:27" ht="13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  <c r="AA508" s="12"/>
    </row>
    <row r="509" spans="1:27" ht="13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</row>
    <row r="510" spans="1:27" ht="13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  <c r="AA510" s="12"/>
    </row>
    <row r="511" spans="1:27" ht="13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  <c r="AA511" s="12"/>
    </row>
    <row r="512" spans="1:27" ht="13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</row>
    <row r="513" spans="1:27" ht="13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  <c r="AA513" s="12"/>
    </row>
    <row r="514" spans="1:27" ht="13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  <c r="AA514" s="12"/>
    </row>
    <row r="515" spans="1:27" ht="13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</row>
    <row r="516" spans="1:27" ht="13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</row>
    <row r="517" spans="1:27" ht="13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  <c r="AA517" s="12"/>
    </row>
    <row r="518" spans="1:27" ht="13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</row>
    <row r="519" spans="1:27" ht="13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</row>
    <row r="520" spans="1:27" ht="13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ht="13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</row>
    <row r="522" spans="1:27" ht="13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  <c r="AA522" s="12"/>
    </row>
    <row r="523" spans="1:27" ht="13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  <c r="AA523" s="12"/>
    </row>
    <row r="524" spans="1:27" ht="13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</row>
    <row r="525" spans="1:27" ht="13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  <c r="AA525" s="12"/>
    </row>
    <row r="526" spans="1:27" ht="13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  <c r="AA526" s="12"/>
    </row>
    <row r="527" spans="1:27" ht="13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</row>
    <row r="528" spans="1:27" ht="13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spans="1:27" ht="13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  <c r="AA529" s="12"/>
    </row>
    <row r="530" spans="1:27" ht="13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</row>
    <row r="531" spans="1:27" ht="13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  <c r="AA531" s="12"/>
    </row>
    <row r="532" spans="1:27" ht="13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  <c r="AA532" s="12"/>
    </row>
    <row r="533" spans="1:27" ht="13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</row>
    <row r="534" spans="1:27" ht="13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  <c r="AA534" s="12"/>
    </row>
    <row r="535" spans="1:27" ht="13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  <c r="AA535" s="12"/>
    </row>
    <row r="536" spans="1:27" ht="13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</row>
    <row r="537" spans="1:27" ht="13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  <c r="AA537" s="12"/>
    </row>
    <row r="538" spans="1:27" ht="13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  <c r="AA538" s="12"/>
    </row>
    <row r="539" spans="1:27" ht="13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</row>
    <row r="540" spans="1:27" ht="13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  <c r="AA540" s="12"/>
    </row>
    <row r="541" spans="1:27" ht="13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  <c r="AA541" s="12"/>
    </row>
    <row r="542" spans="1:27" ht="13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</row>
    <row r="543" spans="1:27" ht="13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  <c r="AA543" s="12"/>
    </row>
    <row r="544" spans="1:27" ht="13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spans="1:27" ht="13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</row>
    <row r="546" spans="1:27" ht="13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  <c r="AA546" s="12"/>
    </row>
    <row r="547" spans="1:27" ht="13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spans="1:27" ht="13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</row>
    <row r="549" spans="1:27" ht="13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  <c r="AA549" s="12"/>
    </row>
    <row r="550" spans="1:27" ht="13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</row>
    <row r="551" spans="1:27" ht="13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</row>
    <row r="552" spans="1:27" ht="13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</row>
    <row r="553" spans="1:27" ht="13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</row>
    <row r="554" spans="1:27" ht="13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</row>
    <row r="555" spans="1:27" ht="13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</row>
    <row r="556" spans="1:27" ht="13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A556" s="12"/>
    </row>
    <row r="557" spans="1:27" ht="13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</row>
    <row r="558" spans="1:27" ht="13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  <c r="AA558" s="12"/>
    </row>
    <row r="559" spans="1:27" ht="13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  <c r="AA559" s="12"/>
    </row>
    <row r="560" spans="1:27" ht="13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</row>
    <row r="561" spans="1:27" ht="13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  <c r="AA561" s="12"/>
    </row>
    <row r="562" spans="1:27" ht="13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  <c r="AA562" s="12"/>
    </row>
    <row r="563" spans="1:27" ht="13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</row>
    <row r="564" spans="1:27" ht="13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  <c r="AA564" s="12"/>
    </row>
    <row r="565" spans="1:27" ht="13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  <c r="AA565" s="12"/>
    </row>
    <row r="566" spans="1:27" ht="13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</row>
    <row r="567" spans="1:27" ht="13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  <c r="AA567" s="12"/>
    </row>
    <row r="568" spans="1:27" ht="13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  <c r="AA568" s="12"/>
    </row>
    <row r="569" spans="1:27" ht="13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</row>
    <row r="570" spans="1:27" ht="13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  <c r="AA570" s="12"/>
    </row>
    <row r="571" spans="1:27" ht="13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  <c r="AA571" s="12"/>
    </row>
    <row r="572" spans="1:27" ht="13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</row>
    <row r="573" spans="1:27" ht="13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spans="1:27" ht="13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  <c r="AA574" s="12"/>
    </row>
    <row r="575" spans="1:27" ht="13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</row>
    <row r="576" spans="1:27" ht="13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  <c r="AA576" s="12"/>
    </row>
    <row r="577" spans="1:27" ht="13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  <c r="AA577" s="12"/>
    </row>
    <row r="578" spans="1:27" ht="13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</row>
    <row r="579" spans="1:27" ht="13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  <c r="AA579" s="12"/>
    </row>
    <row r="580" spans="1:27" ht="13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  <c r="AA580" s="12"/>
    </row>
    <row r="581" spans="1:27" ht="13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</row>
    <row r="582" spans="1:27" ht="13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  <c r="AA582" s="12"/>
    </row>
    <row r="583" spans="1:27" ht="13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  <c r="AA583" s="12"/>
    </row>
    <row r="584" spans="1:27" ht="13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</row>
    <row r="585" spans="1:27" ht="13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spans="1:27" ht="13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  <c r="AA586" s="12"/>
    </row>
    <row r="587" spans="1:27" ht="13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3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  <c r="AA588" s="12"/>
    </row>
    <row r="589" spans="1:27" ht="13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  <c r="AA589" s="12"/>
    </row>
    <row r="590" spans="1:27" ht="13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</row>
    <row r="591" spans="1:27" ht="13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  <c r="AA591" s="12"/>
    </row>
    <row r="592" spans="1:27" ht="13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  <c r="AA592" s="12"/>
    </row>
    <row r="593" spans="1:27" ht="13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</row>
    <row r="594" spans="1:27" ht="13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  <c r="AA594" s="12"/>
    </row>
    <row r="595" spans="1:27" ht="13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A595" s="12"/>
    </row>
    <row r="596" spans="1:27" ht="13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</row>
    <row r="597" spans="1:27" ht="13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  <c r="AA597" s="12"/>
    </row>
    <row r="598" spans="1:27" ht="13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spans="1:27" ht="13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</row>
    <row r="600" spans="1:27" ht="13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  <c r="AA600" s="12"/>
    </row>
    <row r="601" spans="1:27" ht="13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</row>
    <row r="602" spans="1:27" ht="13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</row>
    <row r="603" spans="1:27" ht="13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  <c r="AA603" s="12"/>
    </row>
    <row r="604" spans="1:27" ht="13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  <c r="AA604" s="12"/>
    </row>
    <row r="605" spans="1:27" ht="13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</row>
    <row r="606" spans="1:27" ht="13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  <c r="AA606" s="12"/>
    </row>
    <row r="607" spans="1:27" ht="13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  <c r="AA607" s="12"/>
    </row>
    <row r="608" spans="1:27" ht="13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</row>
    <row r="609" spans="1:27" ht="13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  <c r="AA609" s="12"/>
    </row>
    <row r="610" spans="1:27" ht="13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  <c r="AA610" s="12"/>
    </row>
    <row r="611" spans="1:27" ht="13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spans="1:27" ht="13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spans="1:27" ht="13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  <c r="AA613" s="12"/>
    </row>
    <row r="614" spans="1:27" ht="13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</row>
    <row r="615" spans="1:27" ht="13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  <c r="AA615" s="12"/>
    </row>
    <row r="616" spans="1:27" ht="13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  <c r="AA616" s="12"/>
    </row>
    <row r="617" spans="1:27" ht="13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</row>
    <row r="618" spans="1:27" ht="13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  <c r="AA618" s="12"/>
    </row>
    <row r="619" spans="1:27" ht="13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  <c r="AA619" s="12"/>
    </row>
    <row r="620" spans="1:27" ht="13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</row>
    <row r="621" spans="1:27" ht="13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  <c r="AA621" s="12"/>
    </row>
    <row r="622" spans="1:27" ht="13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  <c r="AA622" s="12"/>
    </row>
    <row r="623" spans="1:27" ht="13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</row>
    <row r="624" spans="1:27" ht="13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  <c r="AA624" s="12"/>
    </row>
    <row r="625" spans="1:27" ht="13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spans="1:27" ht="13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</row>
    <row r="627" spans="1:27" ht="13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  <c r="AA627" s="12"/>
    </row>
    <row r="628" spans="1:27" ht="13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  <c r="AA628" s="12"/>
    </row>
    <row r="629" spans="1:27" ht="13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</row>
    <row r="630" spans="1:27" ht="13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  <c r="AA630" s="12"/>
    </row>
    <row r="631" spans="1:27" ht="13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  <c r="AA631" s="12"/>
    </row>
    <row r="632" spans="1:27" ht="13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</row>
    <row r="633" spans="1:27" ht="13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  <c r="AA633" s="12"/>
    </row>
    <row r="634" spans="1:27" ht="13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  <c r="AA634" s="12"/>
    </row>
    <row r="635" spans="1:27" ht="13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</row>
    <row r="636" spans="1:27" ht="13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  <c r="AA636" s="12"/>
    </row>
    <row r="637" spans="1:27" ht="13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spans="1:27" ht="13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</row>
    <row r="639" spans="1:27" ht="13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  <c r="AA639" s="12"/>
    </row>
    <row r="640" spans="1:27" ht="13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  <c r="AA640" s="12"/>
    </row>
    <row r="641" spans="1:27" ht="13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</row>
    <row r="642" spans="1:27" ht="13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  <c r="AA642" s="12"/>
    </row>
    <row r="643" spans="1:27" ht="13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  <c r="AA643" s="12"/>
    </row>
    <row r="644" spans="1:27" ht="13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</row>
    <row r="645" spans="1:27" ht="13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  <c r="AA645" s="12"/>
    </row>
    <row r="646" spans="1:27" ht="13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A646" s="12"/>
    </row>
    <row r="647" spans="1:27" ht="13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</row>
    <row r="648" spans="1:27" ht="13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  <c r="AA648" s="12"/>
    </row>
    <row r="649" spans="1:27" ht="13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  <c r="AA649" s="12"/>
    </row>
    <row r="650" spans="1:27" ht="13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</row>
    <row r="651" spans="1:27" ht="13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  <c r="AA651" s="12"/>
    </row>
    <row r="652" spans="1:27" ht="13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  <c r="AA652" s="12"/>
    </row>
    <row r="653" spans="1:27" ht="13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</row>
    <row r="654" spans="1:27" ht="13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  <c r="AA654" s="12"/>
    </row>
    <row r="655" spans="1:27" ht="13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  <c r="AA655" s="12"/>
    </row>
    <row r="656" spans="1:27" ht="13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</row>
    <row r="657" spans="1:27" ht="13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  <c r="AA657" s="12"/>
    </row>
    <row r="658" spans="1:27" ht="13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  <c r="AA658" s="12"/>
    </row>
    <row r="659" spans="1:27" ht="13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</row>
    <row r="660" spans="1:27" ht="13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  <c r="AA660" s="12"/>
    </row>
    <row r="661" spans="1:27" ht="13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  <c r="AA661" s="12"/>
    </row>
    <row r="662" spans="1:27" ht="13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</row>
    <row r="663" spans="1:27" ht="13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  <c r="AA663" s="12"/>
    </row>
    <row r="664" spans="1:27" ht="13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  <c r="AA664" s="12"/>
    </row>
    <row r="665" spans="1:27" ht="13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</row>
    <row r="666" spans="1:27" ht="13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  <c r="AA666" s="12"/>
    </row>
    <row r="667" spans="1:27" ht="13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  <c r="AA667" s="12"/>
    </row>
    <row r="668" spans="1:27" ht="13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</row>
    <row r="669" spans="1:27" ht="13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  <c r="AA669" s="12"/>
    </row>
    <row r="670" spans="1:27" ht="13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  <c r="AA670" s="12"/>
    </row>
    <row r="671" spans="1:27" ht="13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</row>
    <row r="672" spans="1:27" ht="13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  <c r="AA672" s="12"/>
    </row>
    <row r="673" spans="1:27" ht="13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  <c r="AA673" s="12"/>
    </row>
    <row r="674" spans="1:27" ht="13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</row>
    <row r="675" spans="1:27" ht="13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  <c r="AA675" s="12"/>
    </row>
    <row r="676" spans="1:27" ht="13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  <c r="AA676" s="12"/>
    </row>
    <row r="677" spans="1:27" ht="13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</row>
    <row r="678" spans="1:27" ht="13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  <c r="AA678" s="12"/>
    </row>
    <row r="679" spans="1:27" ht="13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  <c r="AA679" s="12"/>
    </row>
    <row r="680" spans="1:27" ht="13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</row>
    <row r="681" spans="1:27" ht="13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  <c r="AA681" s="12"/>
    </row>
    <row r="682" spans="1:27" ht="13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</row>
    <row r="683" spans="1:27" ht="13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</row>
    <row r="684" spans="1:27" ht="13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A684" s="12"/>
    </row>
    <row r="685" spans="1:27" ht="13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</row>
    <row r="686" spans="1:27" ht="13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</row>
    <row r="687" spans="1:27" ht="13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  <c r="AA687" s="12"/>
    </row>
    <row r="688" spans="1:27" ht="13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  <c r="AA688" s="12"/>
    </row>
    <row r="689" spans="1:27" ht="13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</row>
    <row r="690" spans="1:27" ht="13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  <c r="AA690" s="12"/>
    </row>
    <row r="691" spans="1:27" ht="13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  <c r="AA691" s="12"/>
    </row>
    <row r="692" spans="1:27" ht="13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</row>
    <row r="693" spans="1:27" ht="13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spans="1:27" ht="13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  <c r="AA694" s="12"/>
    </row>
    <row r="695" spans="1:27" ht="13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</row>
    <row r="696" spans="1:27" ht="13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  <c r="AA696" s="12"/>
    </row>
    <row r="697" spans="1:27" ht="13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A697" s="12"/>
    </row>
    <row r="698" spans="1:27" ht="13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</row>
    <row r="699" spans="1:27" ht="13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  <c r="AA699" s="12"/>
    </row>
    <row r="700" spans="1:27" ht="13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  <c r="AA700" s="12"/>
    </row>
    <row r="701" spans="1:27" ht="13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</row>
    <row r="702" spans="1:27" ht="13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  <c r="AA702" s="12"/>
    </row>
    <row r="703" spans="1:27" ht="13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  <c r="AA703" s="12"/>
    </row>
    <row r="704" spans="1:27" ht="13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</row>
    <row r="705" spans="1:27" ht="13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  <c r="AA705" s="12"/>
    </row>
    <row r="706" spans="1:27" ht="13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  <c r="AA706" s="12"/>
    </row>
    <row r="707" spans="1:27" ht="13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</row>
    <row r="708" spans="1:27" ht="13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  <c r="AA708" s="12"/>
    </row>
    <row r="709" spans="1:27" ht="13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  <c r="AA709" s="12"/>
    </row>
    <row r="710" spans="1:27" ht="13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</row>
    <row r="711" spans="1:27" ht="13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  <c r="AA711" s="12"/>
    </row>
    <row r="712" spans="1:27" ht="13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A712" s="12"/>
    </row>
    <row r="713" spans="1:27" ht="13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</row>
    <row r="714" spans="1:27" ht="13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spans="1:27" ht="13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  <c r="AA715" s="12"/>
    </row>
    <row r="716" spans="1:27" ht="13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</row>
    <row r="717" spans="1:27" ht="13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  <c r="AA717" s="12"/>
    </row>
    <row r="718" spans="1:27" ht="13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  <c r="AA718" s="12"/>
    </row>
    <row r="719" spans="1:27" ht="13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</row>
    <row r="720" spans="1:27" ht="13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  <c r="AA720" s="12"/>
    </row>
    <row r="721" spans="1:27" ht="13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  <c r="AA721" s="12"/>
    </row>
    <row r="722" spans="1:27" ht="13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</row>
    <row r="723" spans="1:27" ht="13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  <c r="AA723" s="12"/>
    </row>
    <row r="724" spans="1:27" ht="13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  <c r="AA724" s="12"/>
    </row>
    <row r="725" spans="1:27" ht="13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</row>
    <row r="726" spans="1:27" ht="13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A726" s="12"/>
    </row>
    <row r="727" spans="1:27" ht="13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  <c r="AA727" s="12"/>
    </row>
    <row r="728" spans="1:27" ht="13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</row>
    <row r="729" spans="1:27" ht="13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  <c r="AA729" s="12"/>
    </row>
    <row r="730" spans="1:27" ht="13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  <c r="AA730" s="12"/>
    </row>
    <row r="731" spans="1:27" ht="13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</row>
    <row r="732" spans="1:27" ht="13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  <c r="AA732" s="12"/>
    </row>
    <row r="733" spans="1:27" ht="13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  <c r="AA733" s="12"/>
    </row>
    <row r="734" spans="1:27" ht="13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</row>
    <row r="735" spans="1:27" ht="13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  <c r="AA735" s="12"/>
    </row>
    <row r="736" spans="1:27" ht="13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  <c r="AA736" s="12"/>
    </row>
    <row r="737" spans="1:27" ht="13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</row>
    <row r="738" spans="1:27" ht="13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  <c r="AA738" s="12"/>
    </row>
    <row r="739" spans="1:27" ht="13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  <c r="AA739" s="12"/>
    </row>
    <row r="740" spans="1:27" ht="13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</row>
    <row r="741" spans="1:27" ht="13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  <c r="AA741" s="12"/>
    </row>
    <row r="742" spans="1:27" ht="13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  <c r="AA742" s="12"/>
    </row>
    <row r="743" spans="1:27" ht="13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</row>
    <row r="744" spans="1:27" ht="13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  <c r="AA744" s="12"/>
    </row>
    <row r="745" spans="1:27" ht="13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  <c r="AA745" s="12"/>
    </row>
    <row r="746" spans="1:27" ht="13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</row>
    <row r="747" spans="1:27" ht="13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  <c r="AA747" s="12"/>
    </row>
    <row r="748" spans="1:27" ht="13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  <c r="AA748" s="12"/>
    </row>
    <row r="749" spans="1:27" ht="13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</row>
    <row r="750" spans="1:27" ht="13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  <c r="AA750" s="12"/>
    </row>
    <row r="751" spans="1:27" ht="13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  <c r="AA751" s="12"/>
    </row>
    <row r="752" spans="1:27" ht="13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</row>
    <row r="753" spans="1:27" ht="13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  <c r="AA753" s="12"/>
    </row>
    <row r="754" spans="1:27" ht="13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  <c r="AA754" s="12"/>
    </row>
    <row r="755" spans="1:27" ht="13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</row>
    <row r="756" spans="1:27" ht="13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  <c r="AA756" s="12"/>
    </row>
    <row r="757" spans="1:27" ht="13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  <c r="AA757" s="12"/>
    </row>
    <row r="758" spans="1:27" ht="13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</row>
    <row r="759" spans="1:27" ht="13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  <c r="AA759" s="12"/>
    </row>
    <row r="760" spans="1:27" ht="13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  <c r="AA760" s="12"/>
    </row>
    <row r="761" spans="1:27" ht="13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</row>
    <row r="762" spans="1:27" ht="13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spans="1:27" ht="13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  <c r="AA763" s="12"/>
    </row>
    <row r="764" spans="1:27" ht="13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</row>
    <row r="765" spans="1:27" ht="13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spans="1:27" ht="13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</row>
    <row r="767" spans="1:27" ht="13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</row>
    <row r="768" spans="1:27" ht="13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  <c r="AA768" s="12"/>
    </row>
    <row r="769" spans="1:27" ht="13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</row>
    <row r="770" spans="1:27" ht="13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</row>
    <row r="771" spans="1:27" ht="13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  <c r="AA771" s="12"/>
    </row>
    <row r="772" spans="1:27" ht="13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  <c r="AA772" s="12"/>
    </row>
    <row r="773" spans="1:27" ht="13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</row>
    <row r="774" spans="1:27" ht="13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  <c r="AA774" s="12"/>
    </row>
    <row r="775" spans="1:27" ht="13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  <c r="AA775" s="12"/>
    </row>
    <row r="776" spans="1:27" ht="13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</row>
    <row r="777" spans="1:27" ht="13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  <c r="AA777" s="12"/>
    </row>
    <row r="778" spans="1:27" ht="13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  <c r="AA778" s="12"/>
    </row>
    <row r="779" spans="1:27" ht="13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</row>
    <row r="780" spans="1:27" ht="13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  <c r="AA780" s="12"/>
    </row>
    <row r="781" spans="1:27" ht="13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  <c r="AA781" s="12"/>
    </row>
    <row r="782" spans="1:27" ht="13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</row>
    <row r="783" spans="1:27" ht="13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  <c r="AA783" s="12"/>
    </row>
    <row r="784" spans="1:27" ht="13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  <c r="AA784" s="12"/>
    </row>
    <row r="785" spans="1:27" ht="13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</row>
    <row r="786" spans="1:27" ht="13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spans="1:27" ht="13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  <c r="AA787" s="12"/>
    </row>
    <row r="788" spans="1:27" ht="13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</row>
    <row r="789" spans="1:27" ht="13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  <c r="AA789" s="12"/>
    </row>
    <row r="790" spans="1:27" ht="13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  <c r="AA790" s="12"/>
    </row>
    <row r="791" spans="1:27" ht="13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</row>
    <row r="792" spans="1:27" ht="13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  <c r="AA792" s="12"/>
    </row>
    <row r="793" spans="1:27" ht="13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  <c r="AA793" s="12"/>
    </row>
    <row r="794" spans="1:27" ht="13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</row>
    <row r="795" spans="1:27" ht="13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  <c r="AA795" s="12"/>
    </row>
    <row r="796" spans="1:27" ht="13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  <c r="AA796" s="12"/>
    </row>
    <row r="797" spans="1:27" ht="13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</row>
    <row r="798" spans="1:27" ht="13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  <c r="AA798" s="12"/>
    </row>
    <row r="799" spans="1:27" ht="13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  <c r="AA799" s="12"/>
    </row>
    <row r="800" spans="1:27" ht="13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</row>
    <row r="801" spans="1:27" ht="13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  <c r="AA801" s="12"/>
    </row>
    <row r="802" spans="1:27" ht="13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</row>
    <row r="803" spans="1:27" ht="13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</row>
    <row r="804" spans="1:27" ht="13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  <c r="AA804" s="12"/>
    </row>
    <row r="805" spans="1:27" ht="13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</row>
    <row r="806" spans="1:27" ht="13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</row>
    <row r="807" spans="1:27" ht="13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  <c r="AA807" s="12"/>
    </row>
    <row r="808" spans="1:27" ht="13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</row>
    <row r="809" spans="1:27" ht="13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</row>
    <row r="810" spans="1:27" ht="13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  <c r="AA810" s="12"/>
    </row>
    <row r="811" spans="1:27" ht="13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  <c r="AA811" s="12"/>
    </row>
    <row r="812" spans="1:27" ht="13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</row>
    <row r="813" spans="1:27" ht="13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  <c r="AA813" s="12"/>
    </row>
    <row r="814" spans="1:27" ht="13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  <c r="AA814" s="12"/>
    </row>
    <row r="815" spans="1:27" ht="13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</row>
    <row r="816" spans="1:27" ht="13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  <c r="AA816" s="12"/>
    </row>
    <row r="817" spans="1:27" ht="13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  <c r="AA817" s="12"/>
    </row>
    <row r="818" spans="1:27" ht="13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</row>
    <row r="819" spans="1:27" ht="13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  <c r="AA819" s="12"/>
    </row>
    <row r="820" spans="1:27" ht="13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  <c r="AA820" s="12"/>
    </row>
    <row r="821" spans="1:27" ht="13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</row>
    <row r="822" spans="1:27" ht="13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  <c r="AA822" s="12"/>
    </row>
    <row r="823" spans="1:27" ht="13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  <c r="AA823" s="12"/>
    </row>
    <row r="824" spans="1:27" ht="13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</row>
    <row r="825" spans="1:27" ht="13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  <c r="AA825" s="12"/>
    </row>
    <row r="826" spans="1:27" ht="13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  <c r="AA826" s="12"/>
    </row>
    <row r="827" spans="1:27" ht="13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</row>
    <row r="828" spans="1:27" ht="13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  <c r="AA828" s="12"/>
    </row>
    <row r="829" spans="1:27" ht="13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  <c r="AA829" s="12"/>
    </row>
    <row r="830" spans="1:27" ht="13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</row>
    <row r="831" spans="1:27" ht="13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  <c r="AA831" s="12"/>
    </row>
    <row r="832" spans="1:27" ht="13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  <c r="AA832" s="12"/>
    </row>
    <row r="833" spans="1:27" ht="13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</row>
    <row r="834" spans="1:27" ht="13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  <c r="AA834" s="12"/>
    </row>
    <row r="835" spans="1:27" ht="13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  <c r="AA835" s="12"/>
    </row>
    <row r="836" spans="1:27" ht="13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</row>
    <row r="837" spans="1:27" ht="13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  <c r="AA837" s="12"/>
    </row>
    <row r="838" spans="1:27" ht="13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  <c r="AA838" s="12"/>
    </row>
    <row r="839" spans="1:27" ht="13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</row>
    <row r="840" spans="1:27" ht="13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  <c r="AA840" s="12"/>
    </row>
    <row r="841" spans="1:27" ht="13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  <c r="AA841" s="12"/>
    </row>
    <row r="842" spans="1:27" ht="13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</row>
    <row r="843" spans="1:27" ht="13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  <c r="AA843" s="12"/>
    </row>
    <row r="844" spans="1:27" ht="13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  <c r="AA844" s="12"/>
    </row>
    <row r="845" spans="1:27" ht="13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</row>
    <row r="846" spans="1:27" ht="13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  <c r="AA846" s="12"/>
    </row>
    <row r="847" spans="1:27" ht="13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  <c r="AA847" s="12"/>
    </row>
    <row r="848" spans="1:27" ht="13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</row>
    <row r="849" spans="1:27" ht="13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</row>
    <row r="850" spans="1:27" ht="13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  <c r="AA850" s="12"/>
    </row>
    <row r="851" spans="1:27" ht="13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</row>
    <row r="852" spans="1:27" ht="13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</row>
    <row r="853" spans="1:27" ht="13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  <c r="AA853" s="12"/>
    </row>
    <row r="854" spans="1:27" ht="13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</row>
    <row r="855" spans="1:27" ht="13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  <c r="AA855" s="12"/>
    </row>
    <row r="856" spans="1:27" ht="13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  <c r="AA856" s="12"/>
    </row>
    <row r="857" spans="1:27" ht="13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</row>
    <row r="858" spans="1:27" ht="13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  <c r="AA858" s="12"/>
    </row>
    <row r="859" spans="1:27" ht="13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  <c r="AA859" s="12"/>
    </row>
    <row r="860" spans="1:27" ht="13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</row>
    <row r="861" spans="1:27" ht="13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  <c r="AA861" s="12"/>
    </row>
    <row r="862" spans="1:27" ht="13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  <c r="AA862" s="12"/>
    </row>
    <row r="863" spans="1:27" ht="13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</row>
    <row r="864" spans="1:27" ht="13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  <c r="AA864" s="12"/>
    </row>
    <row r="865" spans="1:27" ht="13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  <c r="AA865" s="12"/>
    </row>
    <row r="866" spans="1:27" ht="13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</row>
    <row r="867" spans="1:27" ht="13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  <c r="AA867" s="12"/>
    </row>
    <row r="868" spans="1:27" ht="13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  <c r="AA868" s="12"/>
    </row>
    <row r="869" spans="1:27" ht="13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</row>
    <row r="870" spans="1:27" ht="13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  <c r="AA870" s="12"/>
    </row>
    <row r="871" spans="1:27" ht="13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  <c r="AA871" s="12"/>
    </row>
    <row r="872" spans="1:27" ht="13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</row>
    <row r="873" spans="1:27" ht="13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  <c r="AA873" s="12"/>
    </row>
    <row r="874" spans="1:27" ht="13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  <c r="AA874" s="12"/>
    </row>
    <row r="875" spans="1:27" ht="13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</row>
    <row r="876" spans="1:27" ht="13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  <c r="AA876" s="12"/>
    </row>
    <row r="877" spans="1:27" ht="13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  <c r="AA877" s="12"/>
    </row>
    <row r="878" spans="1:27" ht="13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</row>
    <row r="879" spans="1:27" ht="13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  <c r="AA879" s="12"/>
    </row>
    <row r="880" spans="1:27" ht="13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  <c r="AA880" s="12"/>
    </row>
    <row r="881" spans="1:27" ht="13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</row>
    <row r="882" spans="1:27" ht="13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  <c r="AA882" s="12"/>
    </row>
    <row r="883" spans="1:27" ht="13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  <c r="AA883" s="12"/>
    </row>
    <row r="884" spans="1:27" ht="13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</row>
    <row r="885" spans="1:27" ht="13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  <c r="AA885" s="12"/>
    </row>
    <row r="886" spans="1:27" ht="13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  <c r="AA886" s="12"/>
    </row>
    <row r="887" spans="1:27" ht="13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</row>
    <row r="888" spans="1:27" ht="13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  <c r="AA888" s="12"/>
    </row>
    <row r="889" spans="1:27" ht="13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  <c r="AA889" s="12"/>
    </row>
    <row r="890" spans="1:27" ht="13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</row>
    <row r="891" spans="1:27" ht="13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  <c r="AA891" s="12"/>
    </row>
    <row r="892" spans="1:27" ht="13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  <c r="AA892" s="12"/>
    </row>
    <row r="893" spans="1:27" ht="13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</row>
    <row r="894" spans="1:27" ht="13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  <c r="AA894" s="12"/>
    </row>
    <row r="895" spans="1:27" ht="13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  <c r="AA895" s="12"/>
    </row>
    <row r="896" spans="1:27" ht="13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</row>
    <row r="897" spans="1:27" ht="13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  <c r="AA897" s="12"/>
    </row>
    <row r="898" spans="1:27" ht="13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  <c r="AA898" s="12"/>
    </row>
    <row r="899" spans="1:27" ht="13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</row>
    <row r="900" spans="1:27" ht="13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  <c r="AA900" s="12"/>
    </row>
    <row r="901" spans="1:27" ht="13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  <c r="AA901" s="12"/>
    </row>
    <row r="902" spans="1:27" ht="13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</row>
    <row r="903" spans="1:27" ht="13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  <c r="AA903" s="12"/>
    </row>
    <row r="904" spans="1:27" ht="13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  <c r="AA904" s="12"/>
    </row>
    <row r="905" spans="1:27" ht="13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</row>
    <row r="906" spans="1:27" ht="13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  <c r="AA906" s="12"/>
    </row>
    <row r="907" spans="1:27" ht="13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  <c r="AA907" s="12"/>
    </row>
    <row r="908" spans="1:27" ht="13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</row>
    <row r="909" spans="1:27" ht="13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  <c r="AA909" s="12"/>
    </row>
    <row r="910" spans="1:27" ht="13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  <c r="AA910" s="12"/>
    </row>
    <row r="911" spans="1:27" ht="13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</row>
    <row r="912" spans="1:27" ht="13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  <c r="AA912" s="12"/>
    </row>
    <row r="913" spans="1:27" ht="13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  <c r="AA913" s="12"/>
    </row>
    <row r="914" spans="1:27" ht="13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</row>
    <row r="915" spans="1:27" ht="13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  <c r="AA915" s="12"/>
    </row>
    <row r="916" spans="1:27" ht="13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  <c r="AA916" s="12"/>
    </row>
    <row r="917" spans="1:27" ht="13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</row>
    <row r="918" spans="1:27" ht="13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  <c r="AA918" s="12"/>
    </row>
    <row r="919" spans="1:27" ht="13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  <c r="AA919" s="12"/>
    </row>
    <row r="920" spans="1:27" ht="13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</row>
    <row r="921" spans="1:27" ht="13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  <c r="AA921" s="12"/>
    </row>
    <row r="922" spans="1:27" ht="13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  <c r="AA922" s="12"/>
    </row>
    <row r="923" spans="1:27" ht="13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</row>
    <row r="924" spans="1:27" ht="13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  <c r="AA924" s="12"/>
    </row>
    <row r="925" spans="1:27" ht="13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  <c r="AA925" s="12"/>
    </row>
    <row r="926" spans="1:27" ht="13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</row>
    <row r="927" spans="1:27" ht="13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  <c r="AA927" s="12"/>
    </row>
    <row r="928" spans="1:27" ht="13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  <c r="AA928" s="12"/>
    </row>
    <row r="929" spans="1:27" ht="13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</row>
    <row r="930" spans="1:27" ht="13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  <c r="AA930" s="12"/>
    </row>
    <row r="931" spans="1:27" ht="13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  <c r="AA931" s="12"/>
    </row>
    <row r="932" spans="1:27" ht="13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</row>
    <row r="933" spans="1:27" ht="13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</row>
    <row r="934" spans="1:27" ht="13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  <c r="AA934" s="12"/>
    </row>
    <row r="935" spans="1:27" ht="13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</row>
    <row r="936" spans="1:27" ht="13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</row>
    <row r="937" spans="1:27" ht="13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  <c r="AA937" s="12"/>
    </row>
    <row r="938" spans="1:27" ht="13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</row>
    <row r="939" spans="1:27" ht="13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  <c r="AA939" s="12"/>
    </row>
    <row r="940" spans="1:27" ht="13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  <c r="AA940" s="12"/>
    </row>
    <row r="941" spans="1:27" ht="13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</row>
    <row r="942" spans="1:27" ht="13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  <c r="AA942" s="12"/>
    </row>
    <row r="943" spans="1:27" ht="13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  <c r="AA943" s="12"/>
    </row>
    <row r="944" spans="1:27" ht="13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</row>
    <row r="945" spans="1:27" ht="13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  <c r="AA945" s="12"/>
    </row>
    <row r="946" spans="1:27" ht="13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  <c r="AA946" s="12"/>
    </row>
    <row r="947" spans="1:27" ht="13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</row>
    <row r="948" spans="1:27" ht="13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  <c r="AA948" s="12"/>
    </row>
    <row r="949" spans="1:27" ht="13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  <c r="AA949" s="12"/>
    </row>
    <row r="950" spans="1:27" ht="13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</row>
    <row r="951" spans="1:27" ht="13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  <c r="AA951" s="12"/>
    </row>
    <row r="952" spans="1:27" ht="13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  <c r="AA952" s="12"/>
    </row>
    <row r="953" spans="1:27" ht="13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</row>
    <row r="954" spans="1:27" ht="13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  <c r="AA954" s="12"/>
    </row>
    <row r="955" spans="1:27" ht="13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  <c r="AA955" s="12"/>
    </row>
    <row r="956" spans="1:27" ht="13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</row>
    <row r="957" spans="1:27" ht="13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  <c r="AA957" s="12"/>
    </row>
    <row r="958" spans="1:27" ht="13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  <c r="AA958" s="12"/>
    </row>
    <row r="959" spans="1:27" ht="13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</row>
    <row r="960" spans="1:27" ht="13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  <c r="AA960" s="12"/>
    </row>
    <row r="961" spans="1:27" ht="13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  <c r="AA961" s="12"/>
    </row>
    <row r="962" spans="1:27" ht="13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</row>
    <row r="963" spans="1:27" ht="13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  <c r="AA963" s="12"/>
    </row>
    <row r="964" spans="1:27" ht="13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  <c r="AA964" s="12"/>
    </row>
    <row r="965" spans="1:27" ht="13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</row>
    <row r="966" spans="1:27" ht="13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  <c r="AA966" s="12"/>
    </row>
    <row r="967" spans="1:27" ht="13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  <c r="AA967" s="12"/>
    </row>
    <row r="968" spans="1:27" ht="13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</row>
    <row r="969" spans="1:27" ht="13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  <c r="AA969" s="12"/>
    </row>
    <row r="970" spans="1:27" ht="13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  <c r="AA970" s="12"/>
    </row>
    <row r="971" spans="1:27" ht="13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</row>
    <row r="972" spans="1:27" ht="13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  <c r="AA972" s="12"/>
    </row>
    <row r="973" spans="1:27" ht="13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  <c r="AA973" s="12"/>
    </row>
    <row r="974" spans="1:27" ht="13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</row>
    <row r="975" spans="1:27" ht="13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  <c r="AA975" s="12"/>
    </row>
    <row r="976" spans="1:27" ht="13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  <c r="AA976" s="12"/>
    </row>
    <row r="977" spans="1:27" ht="13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</row>
    <row r="978" spans="1:27" ht="13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  <c r="AA978" s="12"/>
    </row>
    <row r="979" spans="1:27" ht="13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  <c r="AA979" s="12"/>
    </row>
    <row r="980" spans="1:27" ht="13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</row>
    <row r="981" spans="1:27" ht="13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  <c r="AA981" s="12"/>
    </row>
    <row r="982" spans="1:27" ht="13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  <c r="AA982" s="12"/>
    </row>
    <row r="983" spans="1:27" ht="13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</row>
    <row r="984" spans="1:27" ht="13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  <c r="AA984" s="12"/>
    </row>
    <row r="985" spans="1:27" ht="13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  <c r="AA985" s="12"/>
    </row>
    <row r="986" spans="1:27" ht="13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</row>
    <row r="987" spans="1:27" ht="13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  <c r="AA987" s="12"/>
    </row>
  </sheetData>
  <mergeCells count="3">
    <mergeCell ref="E15:E16"/>
    <mergeCell ref="J9:K9"/>
    <mergeCell ref="L5:L6"/>
  </mergeCells>
  <conditionalFormatting sqref="H17:H19">
    <cfRule type="cellIs" dxfId="4" priority="1" operator="greaterThanOrEqual">
      <formula>0.5</formula>
    </cfRule>
  </conditionalFormatting>
  <conditionalFormatting sqref="H17:H19">
    <cfRule type="cellIs" dxfId="3" priority="2" operator="lessThan">
      <formula>0.5</formula>
    </cfRule>
  </conditionalFormatting>
  <hyperlinks>
    <hyperlink ref="B27" r:id="rId1"/>
  </hyperlinks>
  <pageMargins left="0.7" right="0.7" top="0.75" bottom="0.75" header="0.3" footer="0.3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A1023"/>
  <sheetViews>
    <sheetView topLeftCell="A7" workbookViewId="0">
      <pane xSplit="6" topLeftCell="BD1" activePane="topRight" state="frozen"/>
      <selection pane="topRight" activeCell="BH30" sqref="BH30:BH46"/>
    </sheetView>
  </sheetViews>
  <sheetFormatPr defaultColWidth="14.44140625" defaultRowHeight="15" customHeight="1"/>
  <cols>
    <col min="1" max="1" width="3.33203125" customWidth="1"/>
    <col min="2" max="2" width="7.33203125" customWidth="1"/>
    <col min="3" max="3" width="31.88671875" customWidth="1"/>
    <col min="4" max="4" width="9.6640625" customWidth="1"/>
    <col min="5" max="5" width="9.109375" customWidth="1"/>
    <col min="6" max="6" width="9.44140625" customWidth="1"/>
    <col min="7" max="7" width="11.6640625" customWidth="1"/>
    <col min="8" max="8" width="10" customWidth="1"/>
    <col min="9" max="9" width="7" customWidth="1"/>
    <col min="10" max="13" width="7.44140625" customWidth="1"/>
    <col min="14" max="14" width="9.44140625" customWidth="1"/>
    <col min="15" max="17" width="9.109375" customWidth="1"/>
    <col min="18" max="18" width="10.109375" customWidth="1"/>
    <col min="19" max="21" width="8.44140625" customWidth="1"/>
    <col min="22" max="24" width="9.109375" customWidth="1"/>
    <col min="25" max="25" width="8.5546875" customWidth="1"/>
    <col min="26" max="26" width="10.33203125" customWidth="1"/>
    <col min="27" max="28" width="6.88671875" customWidth="1"/>
    <col min="29" max="29" width="8" customWidth="1"/>
    <col min="30" max="30" width="9.6640625" customWidth="1"/>
    <col min="31" max="31" width="10.33203125" customWidth="1"/>
    <col min="32" max="32" width="10.109375" customWidth="1"/>
    <col min="33" max="34" width="9.109375" customWidth="1"/>
    <col min="35" max="35" width="14" customWidth="1"/>
    <col min="36" max="38" width="10.109375" customWidth="1"/>
    <col min="39" max="42" width="0.44140625" customWidth="1"/>
    <col min="43" max="43" width="11" customWidth="1"/>
    <col min="44" max="44" width="9.6640625" customWidth="1"/>
    <col min="45" max="45" width="8" customWidth="1"/>
    <col min="46" max="46" width="9.33203125" customWidth="1"/>
    <col min="47" max="48" width="11" customWidth="1"/>
    <col min="49" max="49" width="8.88671875" customWidth="1"/>
    <col min="50" max="50" width="9.44140625" customWidth="1"/>
    <col min="51" max="51" width="11.33203125" customWidth="1"/>
    <col min="52" max="53" width="11.109375" customWidth="1"/>
    <col min="54" max="54" width="9.109375" customWidth="1"/>
    <col min="55" max="55" width="13.33203125" customWidth="1"/>
    <col min="56" max="56" width="11" customWidth="1"/>
    <col min="57" max="62" width="9.109375" customWidth="1"/>
    <col min="63" max="63" width="11.109375" customWidth="1"/>
    <col min="64" max="64" width="9.109375" customWidth="1"/>
    <col min="65" max="65" width="9" customWidth="1"/>
    <col min="66" max="68" width="0.44140625" customWidth="1"/>
    <col min="69" max="69" width="9" customWidth="1"/>
    <col min="70" max="71" width="9.109375" customWidth="1"/>
    <col min="72" max="75" width="10.6640625" customWidth="1"/>
    <col min="76" max="76" width="9.109375" customWidth="1"/>
    <col min="77" max="77" width="10.88671875" customWidth="1"/>
    <col min="78" max="78" width="11" customWidth="1"/>
    <col min="79" max="79" width="9.109375" customWidth="1"/>
  </cols>
  <sheetData>
    <row r="1" spans="1:79" ht="12.7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4"/>
      <c r="AZ1" s="2"/>
      <c r="BA1" s="2"/>
      <c r="BB1" s="2"/>
      <c r="BC1" s="2"/>
      <c r="BD1" s="2"/>
      <c r="BE1" s="4"/>
      <c r="BF1" s="4"/>
      <c r="BG1" s="4"/>
      <c r="BH1" s="4"/>
      <c r="BI1" s="4"/>
      <c r="BJ1" s="4"/>
      <c r="BK1" s="4"/>
      <c r="BL1" s="4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5"/>
      <c r="BZ1" s="2"/>
      <c r="CA1" s="2"/>
    </row>
    <row r="2" spans="1:79" ht="12.75" customHeight="1">
      <c r="A2" s="1"/>
      <c r="B2" s="1"/>
      <c r="C2" s="222" t="s">
        <v>0</v>
      </c>
      <c r="D2" s="211"/>
      <c r="E2" s="6"/>
      <c r="F2" s="211"/>
      <c r="G2" s="6"/>
      <c r="H2" s="6"/>
      <c r="I2" s="6"/>
      <c r="J2" s="6"/>
      <c r="K2" s="6"/>
      <c r="L2" s="6"/>
      <c r="M2" s="6"/>
      <c r="N2" s="6"/>
      <c r="O2" s="2"/>
      <c r="P2" s="6"/>
      <c r="Q2" s="6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7" t="s">
        <v>1</v>
      </c>
      <c r="AR2" s="7"/>
      <c r="AS2" s="7"/>
      <c r="AT2" s="2"/>
      <c r="AU2" s="2"/>
      <c r="AV2" s="2"/>
      <c r="AW2" s="2"/>
      <c r="AX2" s="2"/>
      <c r="AY2" s="4"/>
      <c r="AZ2" s="2"/>
      <c r="BA2" s="2"/>
      <c r="BB2" s="2"/>
      <c r="BC2" s="2"/>
      <c r="BD2" s="2"/>
      <c r="BE2" s="4"/>
      <c r="BF2" s="4"/>
      <c r="BG2" s="4"/>
      <c r="BH2" s="4"/>
      <c r="BI2" s="4"/>
      <c r="BJ2" s="4"/>
      <c r="BK2" s="4"/>
      <c r="BL2" s="4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5"/>
      <c r="BZ2" s="2"/>
      <c r="CA2" s="2"/>
    </row>
    <row r="3" spans="1:79" ht="12.75" customHeight="1">
      <c r="A3" s="1"/>
      <c r="B3" s="1"/>
      <c r="C3" s="211"/>
      <c r="D3" s="211"/>
      <c r="E3" s="6"/>
      <c r="F3" s="211"/>
      <c r="G3" s="6"/>
      <c r="H3" s="6"/>
      <c r="I3" s="6"/>
      <c r="J3" s="6"/>
      <c r="K3" s="6"/>
      <c r="L3" s="6"/>
      <c r="M3" s="6"/>
      <c r="N3" s="6"/>
      <c r="O3" s="2"/>
      <c r="P3" s="6"/>
      <c r="Q3" s="6"/>
      <c r="R3" s="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8"/>
      <c r="AK3" s="2"/>
      <c r="AL3" s="2"/>
      <c r="AM3" s="2"/>
      <c r="AN3" s="2"/>
      <c r="AO3" s="2"/>
      <c r="AP3" s="2"/>
      <c r="AQ3" s="9"/>
      <c r="AR3" s="2"/>
      <c r="AS3" s="2"/>
      <c r="AT3" s="2"/>
      <c r="AU3" s="2"/>
      <c r="AV3" s="2"/>
      <c r="AW3" s="2"/>
      <c r="AX3" s="2"/>
      <c r="AY3" s="4"/>
      <c r="AZ3" s="2"/>
      <c r="BA3" s="2"/>
      <c r="BB3" s="2"/>
      <c r="BC3" s="2"/>
      <c r="BD3" s="2"/>
      <c r="BE3" s="4"/>
      <c r="BF3" s="4"/>
      <c r="BG3" s="4"/>
      <c r="BH3" s="4"/>
      <c r="BI3" s="4"/>
      <c r="BJ3" s="4"/>
      <c r="BK3" s="4"/>
      <c r="BL3" s="4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5"/>
      <c r="BZ3" s="2"/>
      <c r="CA3" s="2"/>
    </row>
    <row r="4" spans="1:79" ht="26.25" customHeight="1">
      <c r="A4" s="1"/>
      <c r="B4" s="1"/>
      <c r="C4" s="211"/>
      <c r="D4" s="211"/>
      <c r="E4" s="6"/>
      <c r="F4" s="211"/>
      <c r="G4" s="6"/>
      <c r="H4" s="6"/>
      <c r="I4" s="6"/>
      <c r="J4" s="6"/>
      <c r="K4" s="6"/>
      <c r="L4" s="6"/>
      <c r="M4" s="6"/>
      <c r="N4" s="6"/>
      <c r="O4" s="2"/>
      <c r="P4" s="6"/>
      <c r="Q4" s="6"/>
      <c r="R4" s="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"/>
      <c r="AZ4" s="2"/>
      <c r="BA4" s="2"/>
      <c r="BB4" s="2"/>
      <c r="BC4" s="2"/>
      <c r="BD4" s="2"/>
      <c r="BE4" s="4"/>
      <c r="BF4" s="4"/>
      <c r="BG4" s="4"/>
      <c r="BH4" s="4"/>
      <c r="BI4" s="4"/>
      <c r="BJ4" s="4"/>
      <c r="BK4" s="4"/>
      <c r="BL4" s="4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5"/>
      <c r="BZ4" s="2"/>
      <c r="CA4" s="2"/>
    </row>
    <row r="5" spans="1:79" ht="12.75" customHeight="1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4"/>
      <c r="AZ5" s="2"/>
      <c r="BA5" s="2"/>
      <c r="BB5" s="2"/>
      <c r="BC5" s="2"/>
      <c r="BD5" s="2"/>
      <c r="BE5" s="4"/>
      <c r="BF5" s="4"/>
      <c r="BG5" s="4"/>
      <c r="BH5" s="4"/>
      <c r="BI5" s="4"/>
      <c r="BJ5" s="4"/>
      <c r="BK5" s="4"/>
      <c r="BL5" s="4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5"/>
      <c r="BZ5" s="2"/>
      <c r="CA5" s="2"/>
    </row>
    <row r="6" spans="1:79" ht="24.75" customHeight="1">
      <c r="A6" s="10"/>
      <c r="B6" s="10"/>
      <c r="C6" s="10"/>
      <c r="D6" s="11"/>
      <c r="E6" s="11"/>
      <c r="F6" s="11"/>
      <c r="G6" s="11"/>
      <c r="H6" s="11"/>
      <c r="I6" s="216" t="s">
        <v>2</v>
      </c>
      <c r="J6" s="217"/>
      <c r="K6" s="217"/>
      <c r="L6" s="217"/>
      <c r="M6" s="218"/>
      <c r="N6" s="216" t="s">
        <v>3</v>
      </c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  <c r="AF6" s="217"/>
      <c r="AG6" s="217"/>
      <c r="AH6" s="217"/>
      <c r="AI6" s="217"/>
      <c r="AJ6" s="216" t="s">
        <v>4</v>
      </c>
      <c r="AK6" s="217"/>
      <c r="AL6" s="217"/>
      <c r="AM6" s="218"/>
      <c r="AN6" s="220" t="s">
        <v>5</v>
      </c>
      <c r="AO6" s="217"/>
      <c r="AP6" s="217"/>
      <c r="AQ6" s="217"/>
      <c r="AR6" s="217"/>
      <c r="AS6" s="217"/>
      <c r="AT6" s="217"/>
      <c r="AU6" s="217"/>
      <c r="AV6" s="217"/>
      <c r="AW6" s="216" t="s">
        <v>6</v>
      </c>
      <c r="AX6" s="218"/>
      <c r="AY6" s="219" t="s">
        <v>7</v>
      </c>
      <c r="AZ6" s="217"/>
      <c r="BA6" s="217"/>
      <c r="BB6" s="217"/>
      <c r="BC6" s="217"/>
      <c r="BD6" s="216" t="s">
        <v>8</v>
      </c>
      <c r="BE6" s="217"/>
      <c r="BF6" s="217"/>
      <c r="BG6" s="217"/>
      <c r="BH6" s="217"/>
      <c r="BI6" s="217"/>
      <c r="BJ6" s="217"/>
      <c r="BK6" s="217"/>
      <c r="BL6" s="217"/>
      <c r="BM6" s="216" t="s">
        <v>9</v>
      </c>
      <c r="BN6" s="217"/>
      <c r="BO6" s="217"/>
      <c r="BP6" s="217"/>
      <c r="BQ6" s="217"/>
      <c r="BR6" s="217"/>
      <c r="BS6" s="217"/>
      <c r="BT6" s="217"/>
      <c r="BU6" s="217"/>
      <c r="BV6" s="217"/>
      <c r="BW6" s="218"/>
      <c r="BX6" s="17"/>
      <c r="BY6" s="19"/>
      <c r="BZ6" s="11"/>
      <c r="CA6" s="11"/>
    </row>
    <row r="7" spans="1:79" ht="12.75" customHeight="1">
      <c r="A7" s="1"/>
      <c r="B7" s="1" t="s">
        <v>13</v>
      </c>
      <c r="C7" s="21" t="s">
        <v>14</v>
      </c>
      <c r="D7" s="2" t="s">
        <v>16</v>
      </c>
      <c r="E7" s="8" t="s">
        <v>20</v>
      </c>
      <c r="F7" s="2" t="s">
        <v>17</v>
      </c>
      <c r="G7" s="2" t="s">
        <v>18</v>
      </c>
      <c r="H7" s="2" t="s">
        <v>19</v>
      </c>
      <c r="I7" s="22" t="s">
        <v>21</v>
      </c>
      <c r="J7" s="8" t="s">
        <v>27</v>
      </c>
      <c r="K7" s="8" t="s">
        <v>27</v>
      </c>
      <c r="L7" s="8" t="s">
        <v>28</v>
      </c>
      <c r="M7" s="8" t="s">
        <v>28</v>
      </c>
      <c r="N7" s="24" t="s">
        <v>29</v>
      </c>
      <c r="O7" s="8" t="s">
        <v>31</v>
      </c>
      <c r="P7" s="8" t="s">
        <v>32</v>
      </c>
      <c r="Q7" s="2" t="s">
        <v>33</v>
      </c>
      <c r="R7" s="26" t="s">
        <v>33</v>
      </c>
      <c r="S7" s="8" t="s">
        <v>34</v>
      </c>
      <c r="T7" s="8" t="s">
        <v>35</v>
      </c>
      <c r="U7" s="2" t="s">
        <v>36</v>
      </c>
      <c r="V7" s="2" t="s">
        <v>36</v>
      </c>
      <c r="W7" s="8" t="s">
        <v>37</v>
      </c>
      <c r="X7" s="2" t="s">
        <v>36</v>
      </c>
      <c r="Y7" s="2" t="s">
        <v>33</v>
      </c>
      <c r="Z7" s="2" t="s">
        <v>38</v>
      </c>
      <c r="AA7" s="2" t="s">
        <v>36</v>
      </c>
      <c r="AB7" s="2" t="s">
        <v>36</v>
      </c>
      <c r="AC7" s="2" t="s">
        <v>39</v>
      </c>
      <c r="AD7" s="8" t="s">
        <v>39</v>
      </c>
      <c r="AE7" s="8" t="s">
        <v>31</v>
      </c>
      <c r="AF7" s="2" t="s">
        <v>31</v>
      </c>
      <c r="AG7" s="8" t="s">
        <v>40</v>
      </c>
      <c r="AH7" s="2" t="s">
        <v>41</v>
      </c>
      <c r="AI7" s="29" t="s">
        <v>42</v>
      </c>
      <c r="AJ7" s="2" t="s">
        <v>42</v>
      </c>
      <c r="AK7" s="8" t="s">
        <v>43</v>
      </c>
      <c r="AL7" s="8" t="s">
        <v>44</v>
      </c>
      <c r="AM7" s="30" t="s">
        <v>45</v>
      </c>
      <c r="AN7" s="2" t="s">
        <v>46</v>
      </c>
      <c r="AO7" s="2" t="s">
        <v>47</v>
      </c>
      <c r="AP7" s="2" t="s">
        <v>48</v>
      </c>
      <c r="AQ7" s="2" t="s">
        <v>49</v>
      </c>
      <c r="AR7" s="2" t="s">
        <v>50</v>
      </c>
      <c r="AS7" s="2" t="s">
        <v>51</v>
      </c>
      <c r="AT7" s="2" t="s">
        <v>49</v>
      </c>
      <c r="AU7" s="33" t="s">
        <v>49</v>
      </c>
      <c r="AV7" s="8" t="s">
        <v>49</v>
      </c>
      <c r="AW7" s="22" t="s">
        <v>52</v>
      </c>
      <c r="AX7" s="35" t="s">
        <v>6</v>
      </c>
      <c r="AY7" s="36" t="s">
        <v>20</v>
      </c>
      <c r="AZ7" s="8" t="s">
        <v>53</v>
      </c>
      <c r="BA7" s="37" t="s">
        <v>54</v>
      </c>
      <c r="BB7" s="2" t="s">
        <v>55</v>
      </c>
      <c r="BC7" s="2" t="s">
        <v>57</v>
      </c>
      <c r="BD7" s="24" t="s">
        <v>58</v>
      </c>
      <c r="BE7" s="42" t="s">
        <v>20</v>
      </c>
      <c r="BF7" s="42" t="s">
        <v>20</v>
      </c>
      <c r="BG7" s="42" t="s">
        <v>59</v>
      </c>
      <c r="BH7" s="42" t="s">
        <v>60</v>
      </c>
      <c r="BI7" s="42" t="s">
        <v>59</v>
      </c>
      <c r="BJ7" s="42" t="s">
        <v>59</v>
      </c>
      <c r="BK7" s="46" t="s">
        <v>61</v>
      </c>
      <c r="BL7" s="47" t="s">
        <v>63</v>
      </c>
      <c r="BM7" s="24" t="s">
        <v>33</v>
      </c>
      <c r="BN7" s="2" t="s">
        <v>46</v>
      </c>
      <c r="BO7" s="2" t="s">
        <v>47</v>
      </c>
      <c r="BP7" s="2" t="s">
        <v>48</v>
      </c>
      <c r="BQ7" s="2" t="s">
        <v>49</v>
      </c>
      <c r="BR7" s="2" t="s">
        <v>50</v>
      </c>
      <c r="BS7" s="2" t="s">
        <v>49</v>
      </c>
      <c r="BT7" s="33" t="s">
        <v>49</v>
      </c>
      <c r="BU7" s="36" t="s">
        <v>20</v>
      </c>
      <c r="BV7" s="8" t="s">
        <v>53</v>
      </c>
      <c r="BW7" s="37" t="s">
        <v>54</v>
      </c>
      <c r="BX7" s="24" t="s">
        <v>64</v>
      </c>
      <c r="BY7" s="48" t="s">
        <v>64</v>
      </c>
      <c r="BZ7" s="8"/>
      <c r="CA7" s="8"/>
    </row>
    <row r="8" spans="1:79" ht="12.75" customHeight="1">
      <c r="A8" s="1"/>
      <c r="B8" s="1"/>
      <c r="C8" s="1"/>
      <c r="D8" s="2"/>
      <c r="E8" s="8" t="s">
        <v>65</v>
      </c>
      <c r="F8" s="2"/>
      <c r="G8" s="2"/>
      <c r="H8" s="2" t="s">
        <v>33</v>
      </c>
      <c r="I8" s="24" t="s">
        <v>66</v>
      </c>
      <c r="J8" s="8" t="s">
        <v>67</v>
      </c>
      <c r="K8" s="8" t="s">
        <v>68</v>
      </c>
      <c r="L8" s="8" t="s">
        <v>69</v>
      </c>
      <c r="M8" s="8" t="s">
        <v>70</v>
      </c>
      <c r="N8" s="22"/>
      <c r="O8" s="8" t="s">
        <v>21</v>
      </c>
      <c r="P8" s="8" t="s">
        <v>33</v>
      </c>
      <c r="Q8" s="2" t="s">
        <v>71</v>
      </c>
      <c r="R8" s="26" t="s">
        <v>72</v>
      </c>
      <c r="S8" s="8" t="s">
        <v>73</v>
      </c>
      <c r="T8" s="8" t="s">
        <v>74</v>
      </c>
      <c r="U8" s="2" t="s">
        <v>71</v>
      </c>
      <c r="V8" s="2" t="s">
        <v>75</v>
      </c>
      <c r="W8" s="8" t="s">
        <v>76</v>
      </c>
      <c r="X8" s="2" t="s">
        <v>75</v>
      </c>
      <c r="Y8" s="2" t="s">
        <v>77</v>
      </c>
      <c r="Z8" s="2" t="s">
        <v>78</v>
      </c>
      <c r="AA8" s="2" t="s">
        <v>77</v>
      </c>
      <c r="AB8" s="2" t="s">
        <v>77</v>
      </c>
      <c r="AC8" s="2" t="s">
        <v>79</v>
      </c>
      <c r="AD8" s="8" t="s">
        <v>80</v>
      </c>
      <c r="AE8" s="49" t="s">
        <v>20</v>
      </c>
      <c r="AF8" s="49" t="s">
        <v>20</v>
      </c>
      <c r="AG8" s="8" t="s">
        <v>81</v>
      </c>
      <c r="AH8" s="2" t="s">
        <v>82</v>
      </c>
      <c r="AI8" s="29" t="s">
        <v>83</v>
      </c>
      <c r="AJ8" s="2" t="s">
        <v>84</v>
      </c>
      <c r="AK8" s="2"/>
      <c r="AL8" s="2"/>
      <c r="AM8" s="35"/>
      <c r="AN8" s="2"/>
      <c r="AO8" s="2"/>
      <c r="AP8" s="2"/>
      <c r="AQ8" s="2" t="s">
        <v>85</v>
      </c>
      <c r="AR8" s="2"/>
      <c r="AS8" s="2" t="s">
        <v>21</v>
      </c>
      <c r="AT8" s="8" t="s">
        <v>86</v>
      </c>
      <c r="AU8" s="33" t="s">
        <v>87</v>
      </c>
      <c r="AV8" s="8" t="s">
        <v>88</v>
      </c>
      <c r="AW8" s="22"/>
      <c r="AX8" s="50" t="s">
        <v>89</v>
      </c>
      <c r="AY8" s="36" t="s">
        <v>7</v>
      </c>
      <c r="AZ8" s="8" t="s">
        <v>7</v>
      </c>
      <c r="BA8" s="37" t="s">
        <v>90</v>
      </c>
      <c r="BB8" s="2" t="s">
        <v>91</v>
      </c>
      <c r="BC8" s="2" t="s">
        <v>92</v>
      </c>
      <c r="BD8" s="24" t="s">
        <v>93</v>
      </c>
      <c r="BE8" s="42" t="s">
        <v>94</v>
      </c>
      <c r="BF8" s="42" t="s">
        <v>94</v>
      </c>
      <c r="BG8" s="42" t="s">
        <v>95</v>
      </c>
      <c r="BH8" s="42" t="s">
        <v>59</v>
      </c>
      <c r="BI8" s="42" t="s">
        <v>94</v>
      </c>
      <c r="BJ8" s="42" t="s">
        <v>94</v>
      </c>
      <c r="BK8" s="46" t="s">
        <v>94</v>
      </c>
      <c r="BL8" s="42" t="s">
        <v>94</v>
      </c>
      <c r="BM8" s="24" t="s">
        <v>96</v>
      </c>
      <c r="BN8" s="2"/>
      <c r="BO8" s="2"/>
      <c r="BP8" s="2"/>
      <c r="BQ8" s="2" t="s">
        <v>85</v>
      </c>
      <c r="BR8" s="2"/>
      <c r="BS8" s="2" t="s">
        <v>86</v>
      </c>
      <c r="BT8" s="33" t="s">
        <v>87</v>
      </c>
      <c r="BU8" s="36" t="s">
        <v>7</v>
      </c>
      <c r="BV8" s="8" t="s">
        <v>7</v>
      </c>
      <c r="BW8" s="37" t="s">
        <v>90</v>
      </c>
      <c r="BX8" s="24" t="s">
        <v>97</v>
      </c>
      <c r="BY8" s="48" t="s">
        <v>97</v>
      </c>
      <c r="BZ8" s="8"/>
      <c r="CA8" s="8"/>
    </row>
    <row r="9" spans="1:79" ht="12.75" customHeight="1">
      <c r="A9" s="1"/>
      <c r="B9" s="1"/>
      <c r="C9" s="1"/>
      <c r="D9" s="2"/>
      <c r="E9" s="8" t="s">
        <v>7</v>
      </c>
      <c r="F9" s="2"/>
      <c r="G9" s="2"/>
      <c r="H9" s="2" t="s">
        <v>98</v>
      </c>
      <c r="I9" s="22"/>
      <c r="J9" s="2"/>
      <c r="K9" s="2"/>
      <c r="L9" s="2"/>
      <c r="M9" s="2"/>
      <c r="N9" s="22"/>
      <c r="O9" s="2"/>
      <c r="P9" s="8" t="s">
        <v>99</v>
      </c>
      <c r="Q9" s="2"/>
      <c r="R9" s="3"/>
      <c r="S9" s="8" t="s">
        <v>100</v>
      </c>
      <c r="T9" s="8" t="s">
        <v>100</v>
      </c>
      <c r="U9" s="2"/>
      <c r="V9" s="8"/>
      <c r="W9" s="8" t="s">
        <v>101</v>
      </c>
      <c r="X9" s="8" t="s">
        <v>102</v>
      </c>
      <c r="Y9" s="2"/>
      <c r="Z9" s="2" t="s">
        <v>20</v>
      </c>
      <c r="AA9" s="8" t="s">
        <v>103</v>
      </c>
      <c r="AB9" s="8" t="s">
        <v>104</v>
      </c>
      <c r="AC9" s="2" t="s">
        <v>105</v>
      </c>
      <c r="AD9" s="8" t="s">
        <v>98</v>
      </c>
      <c r="AE9" s="8" t="s">
        <v>72</v>
      </c>
      <c r="AF9" s="2" t="s">
        <v>77</v>
      </c>
      <c r="AG9" s="8" t="s">
        <v>95</v>
      </c>
      <c r="AH9" s="2"/>
      <c r="AI9" s="35"/>
      <c r="AJ9" s="8" t="s">
        <v>106</v>
      </c>
      <c r="AK9" s="8" t="s">
        <v>106</v>
      </c>
      <c r="AL9" s="8"/>
      <c r="AM9" s="50"/>
      <c r="AN9" s="2"/>
      <c r="AO9" s="2"/>
      <c r="AP9" s="2"/>
      <c r="AQ9" s="2"/>
      <c r="AR9" s="2"/>
      <c r="AS9" s="2" t="s">
        <v>86</v>
      </c>
      <c r="AT9" s="2"/>
      <c r="AU9" s="33"/>
      <c r="AV9" s="33"/>
      <c r="AW9" s="22"/>
      <c r="AX9" s="35"/>
      <c r="AY9" s="36" t="s">
        <v>107</v>
      </c>
      <c r="AZ9" s="8" t="s">
        <v>107</v>
      </c>
      <c r="BA9" s="37" t="s">
        <v>7</v>
      </c>
      <c r="BB9" s="2" t="s">
        <v>108</v>
      </c>
      <c r="BC9" s="2" t="s">
        <v>108</v>
      </c>
      <c r="BD9" s="24" t="s">
        <v>109</v>
      </c>
      <c r="BE9" s="42" t="s">
        <v>72</v>
      </c>
      <c r="BF9" s="42" t="s">
        <v>72</v>
      </c>
      <c r="BG9" s="42" t="s">
        <v>110</v>
      </c>
      <c r="BH9" s="42"/>
      <c r="BI9" s="42" t="s">
        <v>72</v>
      </c>
      <c r="BJ9" s="42" t="s">
        <v>72</v>
      </c>
      <c r="BK9" s="46" t="s">
        <v>72</v>
      </c>
      <c r="BL9" s="42"/>
      <c r="BM9" s="24" t="s">
        <v>111</v>
      </c>
      <c r="BN9" s="2"/>
      <c r="BO9" s="2"/>
      <c r="BP9" s="2"/>
      <c r="BQ9" s="2"/>
      <c r="BR9" s="2"/>
      <c r="BS9" s="2"/>
      <c r="BT9" s="33"/>
      <c r="BU9" s="36" t="s">
        <v>107</v>
      </c>
      <c r="BV9" s="8" t="s">
        <v>107</v>
      </c>
      <c r="BW9" s="37" t="s">
        <v>7</v>
      </c>
      <c r="BX9" s="24" t="s">
        <v>112</v>
      </c>
      <c r="BY9" s="48" t="s">
        <v>113</v>
      </c>
      <c r="BZ9" s="8"/>
      <c r="CA9" s="2"/>
    </row>
    <row r="10" spans="1:79" ht="12.75" customHeight="1">
      <c r="A10" s="1"/>
      <c r="B10" s="1"/>
      <c r="C10" s="1"/>
      <c r="D10" s="2"/>
      <c r="E10" s="8" t="s">
        <v>107</v>
      </c>
      <c r="F10" s="2"/>
      <c r="G10" s="2"/>
      <c r="H10" s="2"/>
      <c r="I10" s="22"/>
      <c r="J10" s="2"/>
      <c r="K10" s="2"/>
      <c r="L10" s="2"/>
      <c r="M10" s="2"/>
      <c r="N10" s="22"/>
      <c r="O10" s="2"/>
      <c r="P10" s="8" t="s">
        <v>72</v>
      </c>
      <c r="Q10" s="2"/>
      <c r="R10" s="3"/>
      <c r="S10" s="2"/>
      <c r="T10" s="2"/>
      <c r="U10" s="2"/>
      <c r="V10" s="8"/>
      <c r="W10" s="8" t="s">
        <v>72</v>
      </c>
      <c r="X10" s="2"/>
      <c r="Y10" s="2"/>
      <c r="Z10" s="2"/>
      <c r="AA10" s="2"/>
      <c r="AB10" s="8" t="s">
        <v>114</v>
      </c>
      <c r="AC10" s="2"/>
      <c r="AD10" s="2"/>
      <c r="AE10" s="2"/>
      <c r="AF10" s="2"/>
      <c r="AG10" s="8" t="s">
        <v>110</v>
      </c>
      <c r="AH10" s="2"/>
      <c r="AI10" s="35"/>
      <c r="AJ10" s="2"/>
      <c r="AK10" s="2"/>
      <c r="AL10" s="2"/>
      <c r="AM10" s="35"/>
      <c r="AN10" s="2"/>
      <c r="AO10" s="2"/>
      <c r="AP10" s="2"/>
      <c r="AQ10" s="2"/>
      <c r="AR10" s="2"/>
      <c r="AS10" s="2"/>
      <c r="AT10" s="2"/>
      <c r="AU10" s="33"/>
      <c r="AV10" s="33"/>
      <c r="AW10" s="22"/>
      <c r="AX10" s="35"/>
      <c r="AY10" s="36"/>
      <c r="AZ10" s="8"/>
      <c r="BA10" s="37" t="s">
        <v>107</v>
      </c>
      <c r="BB10" s="2"/>
      <c r="BC10" s="2"/>
      <c r="BD10" s="22"/>
      <c r="BE10" s="42"/>
      <c r="BF10" s="42" t="s">
        <v>87</v>
      </c>
      <c r="BG10" s="42"/>
      <c r="BH10" s="42"/>
      <c r="BI10" s="42"/>
      <c r="BJ10" s="42" t="s">
        <v>87</v>
      </c>
      <c r="BK10" s="46" t="s">
        <v>87</v>
      </c>
      <c r="BL10" s="42"/>
      <c r="BM10" s="22"/>
      <c r="BN10" s="2"/>
      <c r="BO10" s="2"/>
      <c r="BP10" s="2"/>
      <c r="BQ10" s="2"/>
      <c r="BR10" s="2"/>
      <c r="BS10" s="2"/>
      <c r="BT10" s="33"/>
      <c r="BU10" s="36"/>
      <c r="BV10" s="8"/>
      <c r="BW10" s="37" t="s">
        <v>107</v>
      </c>
      <c r="BX10" s="22"/>
      <c r="BY10" s="5"/>
      <c r="BZ10" s="2"/>
      <c r="CA10" s="2"/>
    </row>
    <row r="11" spans="1:79" ht="12.75" customHeight="1">
      <c r="A11" s="51"/>
      <c r="B11" s="51"/>
      <c r="C11" s="51"/>
      <c r="D11" s="52"/>
      <c r="E11" s="52"/>
      <c r="F11" s="52"/>
      <c r="G11" s="52"/>
      <c r="H11" s="52"/>
      <c r="I11" s="53"/>
      <c r="J11" s="52"/>
      <c r="K11" s="52"/>
      <c r="L11" s="52"/>
      <c r="M11" s="52"/>
      <c r="N11" s="53"/>
      <c r="O11" s="52"/>
      <c r="P11" s="52"/>
      <c r="Q11" s="52"/>
      <c r="R11" s="54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5"/>
      <c r="AJ11" s="52"/>
      <c r="AK11" s="56"/>
      <c r="AL11" s="52"/>
      <c r="AM11" s="55"/>
      <c r="AN11" s="52"/>
      <c r="AO11" s="52"/>
      <c r="AP11" s="52"/>
      <c r="AQ11" s="57"/>
      <c r="AR11" s="57"/>
      <c r="AS11" s="57"/>
      <c r="AT11" s="52"/>
      <c r="AU11" s="58"/>
      <c r="AV11" s="58"/>
      <c r="AW11" s="53"/>
      <c r="AX11" s="59">
        <f>SUM(AX12:AX28)</f>
        <v>4982.511977214398</v>
      </c>
      <c r="AY11" s="60"/>
      <c r="AZ11" s="52"/>
      <c r="BA11" s="58"/>
      <c r="BB11" s="52"/>
      <c r="BC11" s="52"/>
      <c r="BD11" s="53"/>
      <c r="BE11" s="57"/>
      <c r="BF11" s="57"/>
      <c r="BG11" s="57"/>
      <c r="BH11" s="57"/>
      <c r="BI11" s="57"/>
      <c r="BJ11" s="57"/>
      <c r="BK11" s="60"/>
      <c r="BL11" s="61"/>
      <c r="BM11" s="53"/>
      <c r="BN11" s="52"/>
      <c r="BO11" s="52"/>
      <c r="BP11" s="52"/>
      <c r="BQ11" s="52"/>
      <c r="BR11" s="52"/>
      <c r="BS11" s="52"/>
      <c r="BT11" s="58"/>
      <c r="BU11" s="60"/>
      <c r="BV11" s="52"/>
      <c r="BW11" s="58"/>
      <c r="BX11" s="53"/>
      <c r="BY11" s="62"/>
      <c r="BZ11" s="52"/>
      <c r="CA11" s="52"/>
    </row>
    <row r="12" spans="1:79" ht="15.6">
      <c r="A12" s="63"/>
      <c r="B12" s="64" t="s">
        <v>115</v>
      </c>
      <c r="C12" s="64" t="s">
        <v>116</v>
      </c>
      <c r="D12" s="65" t="s">
        <v>105</v>
      </c>
      <c r="E12" s="94">
        <v>1</v>
      </c>
      <c r="F12" s="66">
        <f t="shared" ref="F12:F20" si="0">F13+48</f>
        <v>480</v>
      </c>
      <c r="G12" s="65">
        <f t="shared" ref="G12:G46" si="1">$D$55*F12</f>
        <v>1440</v>
      </c>
      <c r="H12" s="67">
        <f t="shared" ref="H12:H46" si="2">(((F12*$D$59)+($D$60*G12))*4200*$D$61)/(1000*60*60)</f>
        <v>2800</v>
      </c>
      <c r="I12" s="68">
        <v>100</v>
      </c>
      <c r="J12" s="66">
        <v>4</v>
      </c>
      <c r="K12" s="65"/>
      <c r="L12" s="66">
        <v>1</v>
      </c>
      <c r="M12" s="65"/>
      <c r="N12" s="68">
        <v>1</v>
      </c>
      <c r="O12" s="65">
        <f t="shared" ref="O12:O28" si="3">N12*I12</f>
        <v>100</v>
      </c>
      <c r="P12" s="67">
        <f>(1.19*F12) + (18.8*POWER(F12,0.5)) + 17.6</f>
        <v>1000.6873632438849</v>
      </c>
      <c r="Q12" s="69">
        <f>P12/($R$29*F12)</f>
        <v>3.2073312924483489E-2</v>
      </c>
      <c r="R12" s="70">
        <f>Q12*$R$29*F12</f>
        <v>1000.687363243885</v>
      </c>
      <c r="S12" s="71">
        <v>23</v>
      </c>
      <c r="T12" s="71">
        <f t="shared" ref="T12:T46" si="4">R12/$D$63</f>
        <v>83.390613603657087</v>
      </c>
      <c r="U12" s="66">
        <v>0.75</v>
      </c>
      <c r="V12" s="72">
        <f>U12*$D$49*F12</f>
        <v>1080</v>
      </c>
      <c r="W12" s="67">
        <f t="shared" ref="W12:W46" si="5">$D$64*U12*S12*$D$49</f>
        <v>51.75</v>
      </c>
      <c r="X12" s="73">
        <f t="shared" ref="X12:X46" si="6">V12-W12</f>
        <v>1028.25</v>
      </c>
      <c r="Y12" s="74">
        <f t="shared" ref="Y12:Y46" si="7">R12*1000/(4200*($D$51-$D$53))</f>
        <v>4.7651779202089761</v>
      </c>
      <c r="Z12" s="75">
        <f>((H12/R12))/24</f>
        <v>0.11658652937164449</v>
      </c>
      <c r="AA12" s="74">
        <f t="shared" ref="AA12:AA46" si="8">V12*1000/(4200*($D$51-$D$54))</f>
        <v>10.285714285714286</v>
      </c>
      <c r="AB12" s="74">
        <f t="shared" ref="AB12:AB46" si="9">X12*1000/(4200*($D$51-$D$54))</f>
        <v>9.7928571428571427</v>
      </c>
      <c r="AC12" s="75">
        <f t="shared" ref="AC12:AC46" si="10">AB12/AF12</f>
        <v>0.67267712300691729</v>
      </c>
      <c r="AD12" s="75">
        <f>(24*X12)/((24*X12)+H12)</f>
        <v>0.89810029842055461</v>
      </c>
      <c r="AE12" s="73">
        <f t="shared" ref="AE12:AE46" si="11">X12+R12</f>
        <v>2028.9373632438851</v>
      </c>
      <c r="AF12" s="76">
        <f t="shared" ref="AF12:AF46" si="12">AB12+Y12</f>
        <v>14.558035063066118</v>
      </c>
      <c r="AG12" s="74">
        <f t="shared" ref="AG12:AG46" si="13">((AB12*$D$54)+(Y12*$D$53))/(AB12+Y12)</f>
        <v>46.816928075172939</v>
      </c>
      <c r="AH12" s="74">
        <f>AF12*1000000/(E12*1000)</f>
        <v>14558.035063066118</v>
      </c>
      <c r="AI12" s="77">
        <f t="shared" ref="AI12:AI28" si="14">2*SQRT(AH12/3.14159)</f>
        <v>136.14654454860846</v>
      </c>
      <c r="AJ12" s="78">
        <f>IF($AI12&lt;Pipes!$D$4,Pipes!D$4,IF($AI12&lt;Pipes!$D$5,Pipes!D$5,IF($AI12&lt;Pipes!$D$6,Pipes!D$6,IF($AI12&lt;Pipes!$D$7,Pipes!D$7,IF($AI12&lt;Pipes!$D$8,Pipes!D$8,IF($AI12&lt;Pipes!$D$9,Pipes!D$9,IF($AI12&lt;Pipes!$D$10,Pipes!D$10,IF($AI12&lt;Pipes!$D$11,Pipes!D$11,IF($AI12&lt;Pipes!$D$12,Pipes!D$12,IF($AI12&lt;Pipes!$D$13,Pipes!D$13,IF($AI12&lt;Pipes!$D$14,Pipes!D$14,IF($AI12&lt;Pipes!$D$15,Pipes!D$15,Pipes!D$16))))))))))))</f>
        <v>147</v>
      </c>
      <c r="AK12" s="79">
        <f>LOOKUP($AJ12,Pipes!$D$4:$D$16,Pipes!$B$4:$B$16)</f>
        <v>150</v>
      </c>
      <c r="AL12" s="71" t="str">
        <f>LOOKUP($AJ12,Pipes!$D$4:$D$16,Pipes!$E$4:$E$16)</f>
        <v>Steel</v>
      </c>
      <c r="AM12" s="80">
        <f>LOOKUP($AJ12,Pipes!$D$4:$D$16,Pipes!$F$4:$F$16)</f>
        <v>140</v>
      </c>
      <c r="AN12" s="65">
        <f t="shared" ref="AN12:AN28" si="15">POWER(100/AM12,1.852)*POWER(AF12*15.852,1.852)/POWER($AJ12*0.03937,4.8655)*0.2083*304.8*3.28</f>
        <v>518.45508182500021</v>
      </c>
      <c r="AO12" s="65">
        <f t="shared" ref="AO12:AO28" si="16">+AN12*9.81/1000</f>
        <v>5.0860443527032517</v>
      </c>
      <c r="AP12" s="65">
        <f t="shared" ref="AP12:AP28" si="17">+AN12*I12/100</f>
        <v>518.45508182500021</v>
      </c>
      <c r="AQ12" s="74">
        <f t="shared" ref="AQ12:AQ28" si="18">+AP12*9.81/1000</f>
        <v>5.0860443527032517</v>
      </c>
      <c r="AR12" s="74">
        <f t="shared" ref="AR12:AR24" si="19">AQ12*1000/$I12</f>
        <v>50.860443527032523</v>
      </c>
      <c r="AS12" s="71">
        <f t="shared" ref="AS12:AS28" si="20">($D$77*J12*AJ12/1000)+($D$79*K12*AJ12/1000)+($D$75*L12*AJ12/1000)+($D$76*M12*AJ12/1000)</f>
        <v>20.580000000000002</v>
      </c>
      <c r="AT12" s="74">
        <f t="shared" ref="AT12:AT24" si="21">$AS12*AR12/1000</f>
        <v>1.0467079277863296</v>
      </c>
      <c r="AU12" s="81">
        <f t="shared" ref="AU12:AU28" si="22">AT12+AQ12</f>
        <v>6.1327522804895818</v>
      </c>
      <c r="AV12" s="82">
        <f t="shared" ref="AV12:AV46" si="23">AU12/$AU$47</f>
        <v>4.9358404237571034E-2</v>
      </c>
      <c r="AW12" s="83">
        <f t="shared" ref="AW12:AW28" si="24">POWER((AJ12/2),2)*3.14159</f>
        <v>16971.654577499998</v>
      </c>
      <c r="AX12" s="84">
        <f t="shared" ref="AX12:AX28" si="25">I12*AW12/1000</f>
        <v>1697.1654577499999</v>
      </c>
      <c r="AY12" s="81">
        <f>$AF12*1000/$AW12</f>
        <v>0.85778525579740983</v>
      </c>
      <c r="AZ12" s="74">
        <f t="shared" ref="AZ12:AZ28" si="26">AA12*1000/AW12</f>
        <v>0.60605253534622783</v>
      </c>
      <c r="BA12" s="81">
        <f t="shared" ref="BA12:BA28" si="27">SQRT(($Z12*$AY12*$AY12)+((1-$Z12) * $AZ12*$AZ12))</f>
        <v>0.64051645576688043</v>
      </c>
      <c r="BB12" s="85">
        <f t="shared" ref="BB12:BB28" si="28">60*AX12/$D$56</f>
        <v>5091.4963732499991</v>
      </c>
      <c r="BC12" s="85">
        <f t="shared" ref="BC12:BC27" si="29">BC13+BB12</f>
        <v>14947.535931643197</v>
      </c>
      <c r="BD12" s="86">
        <f>LOOKUP($AJ12,Pipes!$D$4:$D$16,Pipes!$N$4:$N$16)</f>
        <v>0.90370860132936037</v>
      </c>
      <c r="BE12" s="74">
        <f t="shared" ref="BE12:BE28" si="30">BD12*I12*($D$51-25)/1000</f>
        <v>4.9703973073114822</v>
      </c>
      <c r="BF12" s="74">
        <f t="shared" ref="BF12:BF28" si="31">BD12*O12*($D$51-25)/1000</f>
        <v>4.9703973073114822</v>
      </c>
      <c r="BG12" s="87">
        <v>80</v>
      </c>
      <c r="BH12" s="88">
        <v>0.5</v>
      </c>
      <c r="BI12" s="74">
        <f t="shared" ref="BI12:BI28" si="32">BD12*I12*(BG12-25)/1000</f>
        <v>4.9703973073114822</v>
      </c>
      <c r="BJ12" s="74">
        <f t="shared" ref="BJ12:BJ28" si="33">BI12*N12</f>
        <v>4.9703973073114822</v>
      </c>
      <c r="BK12" s="36">
        <f t="shared" ref="BK12:BK28" si="34">(BH12*BJ12)+((1-BH12)*BF12)</f>
        <v>4.9703973073114822</v>
      </c>
      <c r="BL12" s="89">
        <f t="shared" ref="BL12:BL28" si="35">BK12/$BK$47</f>
        <v>2.7812355124564019E-2</v>
      </c>
      <c r="BM12" s="90">
        <f t="shared" ref="BM12:BM46" si="36">R12*1000/(4200*($D$52-$D$53))</f>
        <v>6.8073970288699659</v>
      </c>
      <c r="BN12" s="74">
        <f t="shared" ref="BN12:BN28" si="37">POWER(100/AM12,1.852)*POWER(BM12*15.852,1.852)/POWER($AJ12*0.03937,4.8655)*0.2083*304.8*3.28</f>
        <v>126.86031453834566</v>
      </c>
      <c r="BO12" s="74">
        <f t="shared" ref="BO12:BO28" si="38">+BN12*9.81/1000</f>
        <v>1.244499685621171</v>
      </c>
      <c r="BP12" s="74">
        <f t="shared" ref="BP12:BP46" si="39">+BN12*$I12/100</f>
        <v>126.86031453834566</v>
      </c>
      <c r="BQ12" s="74">
        <f t="shared" ref="BQ12:BQ28" si="40">+BP12*9.81/1000</f>
        <v>1.244499685621171</v>
      </c>
      <c r="BR12" s="74">
        <f t="shared" ref="BR12:BR28" si="41">BQ12*1000/$I12</f>
        <v>12.444996856211709</v>
      </c>
      <c r="BS12" s="74">
        <f t="shared" ref="BS12:BS28" si="42">$AS12*BR12/1000</f>
        <v>0.25611803530083699</v>
      </c>
      <c r="BT12" s="81">
        <f t="shared" ref="BT12:BT28" si="43">BS12+BQ12</f>
        <v>1.500617720922008</v>
      </c>
      <c r="BU12" s="81">
        <f t="shared" ref="BU12:BU28" si="44">$Y12*1000/$AW12</f>
        <v>0.28077273776985562</v>
      </c>
      <c r="BV12" s="91">
        <v>0</v>
      </c>
      <c r="BW12" s="81">
        <f t="shared" ref="BW12:BW28" si="45">SQRT(($Z12*$BU12*$BU12)+((1-$Z12) * $BV12*$BV12))</f>
        <v>9.5869204521291412E-2</v>
      </c>
      <c r="BX12" s="92">
        <f>LOOKUP($AJ12,Pipes!$D$4:$D$16,Pipes!$J$4:$J$16)</f>
        <v>50</v>
      </c>
      <c r="BY12" s="93">
        <f t="shared" ref="BY12:BY28" si="46">BX12*O12</f>
        <v>5000</v>
      </c>
      <c r="BZ12" s="71"/>
      <c r="CA12" s="65"/>
    </row>
    <row r="13" spans="1:79" ht="12.75" customHeight="1">
      <c r="A13" s="1"/>
      <c r="B13" s="21" t="s">
        <v>117</v>
      </c>
      <c r="C13" s="21" t="s">
        <v>118</v>
      </c>
      <c r="D13" s="2" t="s">
        <v>105</v>
      </c>
      <c r="E13" s="94">
        <v>1</v>
      </c>
      <c r="F13" s="8">
        <f t="shared" si="0"/>
        <v>432</v>
      </c>
      <c r="G13" s="2">
        <f t="shared" si="1"/>
        <v>1296</v>
      </c>
      <c r="H13" s="3">
        <f t="shared" si="2"/>
        <v>2520</v>
      </c>
      <c r="I13" s="24">
        <v>30</v>
      </c>
      <c r="J13" s="8"/>
      <c r="K13" s="8">
        <v>2</v>
      </c>
      <c r="L13" s="8">
        <v>1</v>
      </c>
      <c r="M13" s="8"/>
      <c r="N13" s="24">
        <v>1</v>
      </c>
      <c r="O13" s="2">
        <f t="shared" si="3"/>
        <v>30</v>
      </c>
      <c r="P13" s="3">
        <f>(1.19*F13) + (18.8*POWER(F13,0.5)) + 17.6</f>
        <v>922.4306621875387</v>
      </c>
      <c r="Q13" s="95">
        <f>P13/($R$29*F13)</f>
        <v>3.2850094807248528E-2</v>
      </c>
      <c r="R13" s="3">
        <f>Q13*$R$29*F13</f>
        <v>922.4306621875387</v>
      </c>
      <c r="S13" s="26">
        <v>21</v>
      </c>
      <c r="T13" s="26">
        <f t="shared" si="4"/>
        <v>76.869221848961558</v>
      </c>
      <c r="U13" s="8">
        <v>0.8</v>
      </c>
      <c r="V13" s="3">
        <f>U13*$D$49*F13</f>
        <v>1036.8000000000002</v>
      </c>
      <c r="W13" s="3">
        <f t="shared" si="5"/>
        <v>50.400000000000006</v>
      </c>
      <c r="X13" s="3">
        <f t="shared" si="6"/>
        <v>986.4000000000002</v>
      </c>
      <c r="Y13" s="4">
        <f t="shared" si="7"/>
        <v>4.3925269627978034</v>
      </c>
      <c r="Z13" s="96">
        <f>((H13/R13))/24</f>
        <v>0.11382969398587982</v>
      </c>
      <c r="AA13" s="4">
        <f t="shared" si="8"/>
        <v>9.8742857142857172</v>
      </c>
      <c r="AB13" s="4">
        <f t="shared" si="9"/>
        <v>9.3942857142857168</v>
      </c>
      <c r="AC13" s="96">
        <f t="shared" si="10"/>
        <v>0.68139648621620319</v>
      </c>
      <c r="AD13" s="96">
        <f>(24*X13)/((24*X13)+H13)</f>
        <v>0.90379329301814182</v>
      </c>
      <c r="AE13" s="97">
        <f t="shared" si="11"/>
        <v>1908.830662187539</v>
      </c>
      <c r="AF13" s="4">
        <f t="shared" si="12"/>
        <v>13.786812677083521</v>
      </c>
      <c r="AG13" s="4">
        <f t="shared" si="13"/>
        <v>47.034912155405081</v>
      </c>
      <c r="AH13" s="4">
        <f>AF13*1000000/(E13*1000)</f>
        <v>13786.812677083521</v>
      </c>
      <c r="AI13" s="98">
        <f t="shared" si="14"/>
        <v>132.49124470503358</v>
      </c>
      <c r="AJ13" s="103">
        <f>IF($AI13&lt;Pipes!$D$4,Pipes!D$4,IF($AI13&lt;Pipes!$D$5,Pipes!D$5,IF($AI13&lt;Pipes!$D$6,Pipes!D$6,IF($AI13&lt;Pipes!$D$7,Pipes!D$7,IF($AI13&lt;Pipes!$D$8,Pipes!D$8,IF($AI13&lt;Pipes!$D$9,Pipes!D$9,IF($AI13&lt;Pipes!$D$10,Pipes!D$10,IF($AI13&lt;Pipes!$D$11,Pipes!D$11,IF($AI13&lt;Pipes!$D$12,Pipes!D$12,IF($AI13&lt;Pipes!$D$13,Pipes!D$13,IF($AI13&lt;Pipes!$D$14,Pipes!D$14,IF($AI13&lt;Pipes!$D$15,Pipes!D$15,Pipes!D$16))))))))))))</f>
        <v>147</v>
      </c>
      <c r="AK13" s="104">
        <f>LOOKUP(AJ13,Pipes!$D$4:$D$16,Pipes!$B$4:$B$16)</f>
        <v>150</v>
      </c>
      <c r="AL13" s="26" t="str">
        <f>LOOKUP($AJ13,Pipes!$D$4:$D$16,Pipes!$E$4:$E$16)</f>
        <v>Steel</v>
      </c>
      <c r="AM13" s="107">
        <f>LOOKUP($AJ13,Pipes!$D$4:$D$16,Pipes!$F$4:$F$16)</f>
        <v>140</v>
      </c>
      <c r="AN13" s="2">
        <f t="shared" si="15"/>
        <v>468.73989504643089</v>
      </c>
      <c r="AO13" s="2">
        <f t="shared" si="16"/>
        <v>4.5983383704054877</v>
      </c>
      <c r="AP13" s="2">
        <f t="shared" si="17"/>
        <v>140.62196851392926</v>
      </c>
      <c r="AQ13" s="4">
        <f t="shared" si="18"/>
        <v>1.3795015111216462</v>
      </c>
      <c r="AR13" s="4">
        <f t="shared" si="19"/>
        <v>45.983383704054873</v>
      </c>
      <c r="AS13" s="26">
        <f t="shared" si="20"/>
        <v>7.6440000000000001</v>
      </c>
      <c r="AT13" s="4">
        <f t="shared" si="21"/>
        <v>0.35149698503379545</v>
      </c>
      <c r="AU13" s="36">
        <f t="shared" si="22"/>
        <v>1.7309984961554417</v>
      </c>
      <c r="AV13" s="89">
        <f t="shared" si="23"/>
        <v>1.3931644325449121E-2</v>
      </c>
      <c r="AW13" s="109">
        <f t="shared" si="24"/>
        <v>16971.654577499998</v>
      </c>
      <c r="AX13" s="110">
        <f t="shared" si="25"/>
        <v>509.1496373249999</v>
      </c>
      <c r="AY13" s="36">
        <f t="shared" ref="AY13:AY28" si="47">AF13*1000/$AW13</f>
        <v>0.81234346445874817</v>
      </c>
      <c r="AZ13" s="4">
        <f t="shared" si="26"/>
        <v>0.58181043393237886</v>
      </c>
      <c r="BA13" s="36">
        <f t="shared" si="27"/>
        <v>0.61244434569828743</v>
      </c>
      <c r="BB13" s="97">
        <f t="shared" si="28"/>
        <v>1527.4489119749996</v>
      </c>
      <c r="BC13" s="97">
        <f t="shared" si="29"/>
        <v>9856.0395583931986</v>
      </c>
      <c r="BD13" s="112">
        <f>LOOKUP($AJ13,Pipes!$D$4:$D$16,Pipes!$N$4:$N$16)</f>
        <v>0.90370860132936037</v>
      </c>
      <c r="BE13" s="4">
        <f t="shared" si="30"/>
        <v>1.4911191921934446</v>
      </c>
      <c r="BF13" s="4">
        <f t="shared" si="31"/>
        <v>1.4911191921934446</v>
      </c>
      <c r="BG13" s="113">
        <v>80</v>
      </c>
      <c r="BH13" s="115">
        <v>0</v>
      </c>
      <c r="BI13" s="4">
        <f t="shared" si="32"/>
        <v>1.4911191921934446</v>
      </c>
      <c r="BJ13" s="4">
        <f t="shared" si="33"/>
        <v>1.4911191921934446</v>
      </c>
      <c r="BK13" s="36">
        <f t="shared" si="34"/>
        <v>1.4911191921934446</v>
      </c>
      <c r="BL13" s="89">
        <f t="shared" si="35"/>
        <v>8.3437065373692058E-3</v>
      </c>
      <c r="BM13" s="90">
        <f t="shared" si="36"/>
        <v>6.2750385182825763</v>
      </c>
      <c r="BN13" s="4">
        <f t="shared" si="37"/>
        <v>109.1014161136811</v>
      </c>
      <c r="BO13" s="4">
        <f t="shared" si="38"/>
        <v>1.0702848920752117</v>
      </c>
      <c r="BP13" s="4">
        <f t="shared" si="39"/>
        <v>32.730424834104326</v>
      </c>
      <c r="BQ13" s="4">
        <f t="shared" si="40"/>
        <v>0.32108546762256346</v>
      </c>
      <c r="BR13" s="4">
        <f t="shared" si="41"/>
        <v>10.702848920752114</v>
      </c>
      <c r="BS13" s="4">
        <f t="shared" si="42"/>
        <v>8.181257715022916E-2</v>
      </c>
      <c r="BT13" s="36">
        <f t="shared" si="43"/>
        <v>0.40289804477279262</v>
      </c>
      <c r="BU13" s="36">
        <f t="shared" si="44"/>
        <v>0.25881548217585998</v>
      </c>
      <c r="BV13" s="42">
        <v>0</v>
      </c>
      <c r="BW13" s="36">
        <f t="shared" si="45"/>
        <v>8.7320866401703376E-2</v>
      </c>
      <c r="BX13" s="120">
        <f>LOOKUP($AJ13,Pipes!$D$4:$D$16,Pipes!$J$4:$J$16)</f>
        <v>50</v>
      </c>
      <c r="BY13" s="5">
        <f t="shared" si="46"/>
        <v>1500</v>
      </c>
      <c r="BZ13" s="26"/>
      <c r="CA13" s="2"/>
    </row>
    <row r="14" spans="1:79" ht="12.75" customHeight="1">
      <c r="A14" s="1"/>
      <c r="B14" s="21" t="s">
        <v>132</v>
      </c>
      <c r="C14" s="21" t="s">
        <v>133</v>
      </c>
      <c r="D14" s="2" t="s">
        <v>105</v>
      </c>
      <c r="E14" s="94">
        <v>1</v>
      </c>
      <c r="F14" s="8">
        <f t="shared" si="0"/>
        <v>384</v>
      </c>
      <c r="G14" s="2">
        <f t="shared" si="1"/>
        <v>1152</v>
      </c>
      <c r="H14" s="3">
        <f t="shared" si="2"/>
        <v>2240</v>
      </c>
      <c r="I14" s="24">
        <v>30</v>
      </c>
      <c r="J14" s="8"/>
      <c r="K14" s="8">
        <v>2</v>
      </c>
      <c r="L14" s="8">
        <v>1</v>
      </c>
      <c r="M14" s="8"/>
      <c r="N14" s="24">
        <v>1</v>
      </c>
      <c r="O14" s="2">
        <f t="shared" si="3"/>
        <v>30</v>
      </c>
      <c r="P14" s="3">
        <f>(1.19*F14) + (18.8*POWER(F14,0.5)) + 17.6</f>
        <v>842.9632573145899</v>
      </c>
      <c r="Q14" s="95">
        <f>P14/($R$29*F14)</f>
        <v>3.3772566398821709E-2</v>
      </c>
      <c r="R14" s="3">
        <f>Q14*$R$29*F14</f>
        <v>842.96325731458978</v>
      </c>
      <c r="S14" s="26">
        <v>19</v>
      </c>
      <c r="T14" s="26">
        <f t="shared" si="4"/>
        <v>70.246938109549149</v>
      </c>
      <c r="U14" s="8">
        <v>0.8</v>
      </c>
      <c r="V14" s="3">
        <f>U14*$D$49*F14</f>
        <v>921.60000000000014</v>
      </c>
      <c r="W14" s="3">
        <f t="shared" si="5"/>
        <v>45.6</v>
      </c>
      <c r="X14" s="3">
        <f t="shared" si="6"/>
        <v>876.00000000000011</v>
      </c>
      <c r="Y14" s="4">
        <f t="shared" si="7"/>
        <v>4.0141107491170942</v>
      </c>
      <c r="Z14" s="96">
        <f>((H14/R14))/24</f>
        <v>0.11072052372800134</v>
      </c>
      <c r="AA14" s="4">
        <f t="shared" si="8"/>
        <v>8.7771428571428576</v>
      </c>
      <c r="AB14" s="4">
        <f t="shared" si="9"/>
        <v>8.3428571428571434</v>
      </c>
      <c r="AC14" s="96">
        <f t="shared" si="10"/>
        <v>0.67515406819789259</v>
      </c>
      <c r="AD14" s="96">
        <f>(24*X14)/((24*X14)+H14)</f>
        <v>0.90371389270976621</v>
      </c>
      <c r="AE14" s="97">
        <f t="shared" si="11"/>
        <v>1718.96325731459</v>
      </c>
      <c r="AF14" s="4">
        <f t="shared" si="12"/>
        <v>12.356967891974238</v>
      </c>
      <c r="AG14" s="4">
        <f t="shared" si="13"/>
        <v>46.878851704947316</v>
      </c>
      <c r="AH14" s="4">
        <f>AF14*1000000/(E14*1000)</f>
        <v>12356.967891974236</v>
      </c>
      <c r="AI14" s="98">
        <f t="shared" si="14"/>
        <v>125.43282450185531</v>
      </c>
      <c r="AJ14" s="103">
        <f>IF($AI14&lt;Pipes!$D$4,Pipes!D$4,IF($AI14&lt;Pipes!$D$5,Pipes!D$5,IF($AI14&lt;Pipes!$D$6,Pipes!D$6,IF($AI14&lt;Pipes!$D$7,Pipes!D$7,IF($AI14&lt;Pipes!$D$8,Pipes!D$8,IF($AI14&lt;Pipes!$D$9,Pipes!D$9,IF($AI14&lt;Pipes!$D$10,Pipes!D$10,IF($AI14&lt;Pipes!$D$11,Pipes!D$11,IF($AI14&lt;Pipes!$D$12,Pipes!D$12,IF($AI14&lt;Pipes!$D$13,Pipes!D$13,IF($AI14&lt;Pipes!$D$14,Pipes!D$14,IF($AI14&lt;Pipes!$D$15,Pipes!D$15,Pipes!D$16))))))))))))</f>
        <v>147</v>
      </c>
      <c r="AK14" s="104">
        <f>LOOKUP(AJ14,Pipes!$D$4:$D$16,Pipes!$B$4:$B$16)</f>
        <v>150</v>
      </c>
      <c r="AL14" s="26" t="str">
        <f>LOOKUP($AJ14,Pipes!$D$4:$D$16,Pipes!$E$4:$E$16)</f>
        <v>Steel</v>
      </c>
      <c r="AM14" s="107">
        <f>LOOKUP($AJ14,Pipes!$D$4:$D$16,Pipes!$F$4:$F$16)</f>
        <v>140</v>
      </c>
      <c r="AN14" s="2">
        <f t="shared" si="15"/>
        <v>382.70637340582095</v>
      </c>
      <c r="AO14" s="2">
        <f t="shared" si="16"/>
        <v>3.7543495231111037</v>
      </c>
      <c r="AP14" s="2">
        <f t="shared" si="17"/>
        <v>114.81191202174628</v>
      </c>
      <c r="AQ14" s="4">
        <f t="shared" si="18"/>
        <v>1.1263048569333312</v>
      </c>
      <c r="AR14" s="4">
        <f t="shared" si="19"/>
        <v>37.543495231111038</v>
      </c>
      <c r="AS14" s="26">
        <f t="shared" si="20"/>
        <v>7.6440000000000001</v>
      </c>
      <c r="AT14" s="4">
        <f t="shared" si="21"/>
        <v>0.28698247754661277</v>
      </c>
      <c r="AU14" s="36">
        <f t="shared" si="22"/>
        <v>1.4132873344799439</v>
      </c>
      <c r="AV14" s="89">
        <f t="shared" si="23"/>
        <v>1.1374600565723736E-2</v>
      </c>
      <c r="AW14" s="109">
        <f t="shared" si="24"/>
        <v>16971.654577499998</v>
      </c>
      <c r="AX14" s="110">
        <f t="shared" si="25"/>
        <v>509.1496373249999</v>
      </c>
      <c r="AY14" s="36">
        <f t="shared" si="47"/>
        <v>0.72809447278972816</v>
      </c>
      <c r="AZ14" s="4">
        <f t="shared" si="26"/>
        <v>0.51716483016211434</v>
      </c>
      <c r="BA14" s="36">
        <f t="shared" si="27"/>
        <v>0.54455628433107184</v>
      </c>
      <c r="BB14" s="97">
        <f t="shared" si="28"/>
        <v>1527.4489119749996</v>
      </c>
      <c r="BC14" s="97">
        <f t="shared" si="29"/>
        <v>8328.590646418199</v>
      </c>
      <c r="BD14" s="112">
        <f>LOOKUP($AJ14,Pipes!$D$4:$D$16,Pipes!$N$4:$N$16)</f>
        <v>0.90370860132936037</v>
      </c>
      <c r="BE14" s="4">
        <f t="shared" si="30"/>
        <v>1.4911191921934446</v>
      </c>
      <c r="BF14" s="4">
        <f t="shared" si="31"/>
        <v>1.4911191921934446</v>
      </c>
      <c r="BG14" s="113">
        <v>80</v>
      </c>
      <c r="BH14" s="115">
        <v>0</v>
      </c>
      <c r="BI14" s="4">
        <f t="shared" si="32"/>
        <v>1.4911191921934446</v>
      </c>
      <c r="BJ14" s="4">
        <f t="shared" si="33"/>
        <v>1.4911191921934446</v>
      </c>
      <c r="BK14" s="36">
        <f t="shared" si="34"/>
        <v>1.4911191921934446</v>
      </c>
      <c r="BL14" s="89">
        <f t="shared" si="35"/>
        <v>8.3437065373692058E-3</v>
      </c>
      <c r="BM14" s="90">
        <f t="shared" si="36"/>
        <v>5.7344439273101351</v>
      </c>
      <c r="BN14" s="4">
        <f t="shared" si="37"/>
        <v>92.335930325566991</v>
      </c>
      <c r="BO14" s="4">
        <f t="shared" si="38"/>
        <v>0.90581547649381222</v>
      </c>
      <c r="BP14" s="4">
        <f t="shared" si="39"/>
        <v>27.700779097670097</v>
      </c>
      <c r="BQ14" s="4">
        <f t="shared" si="40"/>
        <v>0.27174464294814366</v>
      </c>
      <c r="BR14" s="4">
        <f t="shared" si="41"/>
        <v>9.0581547649381218</v>
      </c>
      <c r="BS14" s="4">
        <f t="shared" si="42"/>
        <v>6.9240535023187014E-2</v>
      </c>
      <c r="BT14" s="36">
        <f t="shared" si="43"/>
        <v>0.34098517797133066</v>
      </c>
      <c r="BU14" s="36">
        <f t="shared" si="44"/>
        <v>0.2365185274533434</v>
      </c>
      <c r="BV14" s="42">
        <v>0</v>
      </c>
      <c r="BW14" s="36">
        <f t="shared" si="45"/>
        <v>7.870081542772478E-2</v>
      </c>
      <c r="BX14" s="120">
        <f>LOOKUP($AJ14,Pipes!$D$4:$D$16,Pipes!$J$4:$J$16)</f>
        <v>50</v>
      </c>
      <c r="BY14" s="5">
        <f t="shared" si="46"/>
        <v>1500</v>
      </c>
      <c r="BZ14" s="26"/>
      <c r="CA14" s="2"/>
    </row>
    <row r="15" spans="1:79" ht="12.75" customHeight="1">
      <c r="A15" s="1"/>
      <c r="B15" s="21" t="s">
        <v>156</v>
      </c>
      <c r="C15" s="21" t="s">
        <v>157</v>
      </c>
      <c r="D15" s="2" t="s">
        <v>105</v>
      </c>
      <c r="E15" s="94">
        <v>1</v>
      </c>
      <c r="F15" s="8">
        <f t="shared" si="0"/>
        <v>336</v>
      </c>
      <c r="G15" s="2">
        <f t="shared" si="1"/>
        <v>1008</v>
      </c>
      <c r="H15" s="3">
        <f t="shared" si="2"/>
        <v>1960</v>
      </c>
      <c r="I15" s="24">
        <v>30</v>
      </c>
      <c r="J15" s="8"/>
      <c r="K15" s="8">
        <v>2</v>
      </c>
      <c r="L15" s="8">
        <v>1</v>
      </c>
      <c r="M15" s="8"/>
      <c r="N15" s="24">
        <v>1</v>
      </c>
      <c r="O15" s="2">
        <f t="shared" si="3"/>
        <v>30</v>
      </c>
      <c r="P15" s="3">
        <f>(1.19*F15) + (18.8*POWER(F15,0.5)) + 17.6</f>
        <v>762.04969226067919</v>
      </c>
      <c r="Q15" s="95">
        <f>P15/($R$29*F15)</f>
        <v>3.4892385176771026E-2</v>
      </c>
      <c r="R15" s="3">
        <f>Q15*$R$29*F15</f>
        <v>762.04969226067919</v>
      </c>
      <c r="S15" s="26">
        <v>17</v>
      </c>
      <c r="T15" s="26">
        <f t="shared" si="4"/>
        <v>63.504141021723264</v>
      </c>
      <c r="U15" s="8">
        <v>0.8</v>
      </c>
      <c r="V15" s="3">
        <f>U15*$D$49*F15</f>
        <v>806.40000000000009</v>
      </c>
      <c r="W15" s="3">
        <f t="shared" si="5"/>
        <v>40.800000000000004</v>
      </c>
      <c r="X15" s="3">
        <f t="shared" si="6"/>
        <v>765.60000000000014</v>
      </c>
      <c r="Y15" s="4">
        <f t="shared" si="7"/>
        <v>3.6288080583841866</v>
      </c>
      <c r="Z15" s="96">
        <f>((H15/R15))/24</f>
        <v>0.1071671145544278</v>
      </c>
      <c r="AA15" s="4">
        <f t="shared" si="8"/>
        <v>7.6800000000000015</v>
      </c>
      <c r="AB15" s="4">
        <f t="shared" si="9"/>
        <v>7.2914285714285727</v>
      </c>
      <c r="AC15" s="96">
        <f t="shared" si="10"/>
        <v>0.6676987705122277</v>
      </c>
      <c r="AD15" s="96">
        <f>(24*X15)/((24*X15)+H15)</f>
        <v>0.90361161381698007</v>
      </c>
      <c r="AE15" s="97">
        <f t="shared" si="11"/>
        <v>1527.6496922606793</v>
      </c>
      <c r="AF15" s="4">
        <f t="shared" si="12"/>
        <v>10.920236629812759</v>
      </c>
      <c r="AG15" s="4">
        <f t="shared" si="13"/>
        <v>46.692469262805695</v>
      </c>
      <c r="AH15" s="4">
        <f>AF15*1000000/(E15*1000)</f>
        <v>10920.236629812758</v>
      </c>
      <c r="AI15" s="98">
        <f t="shared" si="14"/>
        <v>117.91560057610901</v>
      </c>
      <c r="AJ15" s="103">
        <f>IF($AI15&lt;Pipes!$D$4,Pipes!D$4,IF($AI15&lt;Pipes!$D$5,Pipes!D$5,IF($AI15&lt;Pipes!$D$6,Pipes!D$6,IF($AI15&lt;Pipes!$D$7,Pipes!D$7,IF($AI15&lt;Pipes!$D$8,Pipes!D$8,IF($AI15&lt;Pipes!$D$9,Pipes!D$9,IF($AI15&lt;Pipes!$D$10,Pipes!D$10,IF($AI15&lt;Pipes!$D$11,Pipes!D$11,IF($AI15&lt;Pipes!$D$12,Pipes!D$12,IF($AI15&lt;Pipes!$D$13,Pipes!D$13,IF($AI15&lt;Pipes!$D$14,Pipes!D$14,IF($AI15&lt;Pipes!$D$15,Pipes!D$15,Pipes!D$16))))))))))))</f>
        <v>147</v>
      </c>
      <c r="AK15" s="104">
        <f>LOOKUP(AJ15,Pipes!$D$4:$D$16,Pipes!$B$4:$B$16)</f>
        <v>150</v>
      </c>
      <c r="AL15" s="26" t="str">
        <f>LOOKUP($AJ15,Pipes!$D$4:$D$16,Pipes!$E$4:$E$16)</f>
        <v>Steel</v>
      </c>
      <c r="AM15" s="107">
        <f>LOOKUP($AJ15,Pipes!$D$4:$D$16,Pipes!$F$4:$F$16)</f>
        <v>140</v>
      </c>
      <c r="AN15" s="2">
        <f t="shared" si="15"/>
        <v>304.40415586754875</v>
      </c>
      <c r="AO15" s="2">
        <f t="shared" si="16"/>
        <v>2.9862047690606532</v>
      </c>
      <c r="AP15" s="2">
        <f t="shared" si="17"/>
        <v>91.321246760264614</v>
      </c>
      <c r="AQ15" s="4">
        <f t="shared" si="18"/>
        <v>0.89586143071819591</v>
      </c>
      <c r="AR15" s="4">
        <f t="shared" si="19"/>
        <v>29.862047690606531</v>
      </c>
      <c r="AS15" s="26">
        <f t="shared" si="20"/>
        <v>7.6440000000000001</v>
      </c>
      <c r="AT15" s="4">
        <f t="shared" si="21"/>
        <v>0.22826549254699632</v>
      </c>
      <c r="AU15" s="36">
        <f t="shared" si="22"/>
        <v>1.1241269232651923</v>
      </c>
      <c r="AV15" s="89">
        <f t="shared" si="23"/>
        <v>9.0473426212530697E-3</v>
      </c>
      <c r="AW15" s="109">
        <f t="shared" si="24"/>
        <v>16971.654577499998</v>
      </c>
      <c r="AX15" s="110">
        <f t="shared" si="25"/>
        <v>509.1496373249999</v>
      </c>
      <c r="AY15" s="36">
        <f t="shared" si="47"/>
        <v>0.64343971767432473</v>
      </c>
      <c r="AZ15" s="4">
        <f t="shared" si="26"/>
        <v>0.45251922639185016</v>
      </c>
      <c r="BA15" s="36">
        <f t="shared" si="27"/>
        <v>0.47665229110636576</v>
      </c>
      <c r="BB15" s="97">
        <f t="shared" si="28"/>
        <v>1527.4489119749996</v>
      </c>
      <c r="BC15" s="97">
        <f t="shared" si="29"/>
        <v>6801.1417344431993</v>
      </c>
      <c r="BD15" s="112">
        <f>LOOKUP($AJ15,Pipes!$D$4:$D$16,Pipes!$N$4:$N$16)</f>
        <v>0.90370860132936037</v>
      </c>
      <c r="BE15" s="4">
        <f t="shared" si="30"/>
        <v>1.4911191921934446</v>
      </c>
      <c r="BF15" s="4">
        <f t="shared" si="31"/>
        <v>1.4911191921934446</v>
      </c>
      <c r="BG15" s="113">
        <v>80</v>
      </c>
      <c r="BH15" s="115">
        <v>0</v>
      </c>
      <c r="BI15" s="4">
        <f t="shared" si="32"/>
        <v>1.4911191921934446</v>
      </c>
      <c r="BJ15" s="4">
        <f t="shared" si="33"/>
        <v>1.4911191921934446</v>
      </c>
      <c r="BK15" s="36">
        <f t="shared" si="34"/>
        <v>1.4911191921934446</v>
      </c>
      <c r="BL15" s="89">
        <f t="shared" si="35"/>
        <v>8.3437065373692058E-3</v>
      </c>
      <c r="BM15" s="90">
        <f t="shared" si="36"/>
        <v>5.1840115119774097</v>
      </c>
      <c r="BN15" s="4">
        <f t="shared" si="37"/>
        <v>76.596014937456715</v>
      </c>
      <c r="BO15" s="4">
        <f t="shared" si="38"/>
        <v>0.75140690653645037</v>
      </c>
      <c r="BP15" s="4">
        <f t="shared" si="39"/>
        <v>22.978804481237017</v>
      </c>
      <c r="BQ15" s="4">
        <f t="shared" si="40"/>
        <v>0.22542207196093514</v>
      </c>
      <c r="BR15" s="4">
        <f t="shared" si="41"/>
        <v>7.514069065364505</v>
      </c>
      <c r="BS15" s="4">
        <f t="shared" si="42"/>
        <v>5.7437543935646276E-2</v>
      </c>
      <c r="BT15" s="36">
        <f t="shared" si="43"/>
        <v>0.28285961589658143</v>
      </c>
      <c r="BU15" s="36">
        <f t="shared" si="44"/>
        <v>0.21381580928444319</v>
      </c>
      <c r="BV15" s="42">
        <v>0</v>
      </c>
      <c r="BW15" s="36">
        <f t="shared" si="45"/>
        <v>6.9995574443343797E-2</v>
      </c>
      <c r="BX15" s="120">
        <f>LOOKUP($AJ15,Pipes!$D$4:$D$16,Pipes!$J$4:$J$16)</f>
        <v>50</v>
      </c>
      <c r="BY15" s="5">
        <f t="shared" si="46"/>
        <v>1500</v>
      </c>
      <c r="BZ15" s="26"/>
      <c r="CA15" s="2"/>
    </row>
    <row r="16" spans="1:79" ht="12.75" customHeight="1">
      <c r="A16" s="1"/>
      <c r="B16" s="21" t="s">
        <v>166</v>
      </c>
      <c r="C16" s="21" t="s">
        <v>167</v>
      </c>
      <c r="D16" s="2" t="s">
        <v>105</v>
      </c>
      <c r="E16" s="94">
        <v>1</v>
      </c>
      <c r="F16" s="8">
        <f t="shared" si="0"/>
        <v>288</v>
      </c>
      <c r="G16" s="2">
        <f t="shared" si="1"/>
        <v>864</v>
      </c>
      <c r="H16" s="3">
        <f t="shared" si="2"/>
        <v>1680</v>
      </c>
      <c r="I16" s="24">
        <v>30</v>
      </c>
      <c r="J16" s="8"/>
      <c r="K16" s="8">
        <v>2</v>
      </c>
      <c r="L16" s="8">
        <v>1</v>
      </c>
      <c r="M16" s="8"/>
      <c r="N16" s="24">
        <v>1</v>
      </c>
      <c r="O16" s="2">
        <f t="shared" si="3"/>
        <v>30</v>
      </c>
      <c r="P16" s="3">
        <f>(1.19*F16) + (18.8*POWER(F16,0.5)) + 17.6</f>
        <v>679.36657967137023</v>
      </c>
      <c r="Q16" s="95">
        <f>P16/($R$29*F16)</f>
        <v>3.629094976876978E-2</v>
      </c>
      <c r="R16" s="3">
        <f>Q16*$R$29*F16</f>
        <v>679.36657967137023</v>
      </c>
      <c r="S16" s="26">
        <v>16</v>
      </c>
      <c r="T16" s="26">
        <f t="shared" si="4"/>
        <v>56.613881639280855</v>
      </c>
      <c r="U16" s="8">
        <v>0.85</v>
      </c>
      <c r="V16" s="3">
        <f>U16*$D$49*F16</f>
        <v>734.4</v>
      </c>
      <c r="W16" s="3">
        <f t="shared" si="5"/>
        <v>40.799999999999997</v>
      </c>
      <c r="X16" s="3">
        <f t="shared" si="6"/>
        <v>693.6</v>
      </c>
      <c r="Y16" s="4">
        <f t="shared" si="7"/>
        <v>3.2350789508160487</v>
      </c>
      <c r="Z16" s="96">
        <f>((H16/R16))/24</f>
        <v>0.10303715563085408</v>
      </c>
      <c r="AA16" s="4">
        <f t="shared" si="8"/>
        <v>6.9942857142857147</v>
      </c>
      <c r="AB16" s="4">
        <f t="shared" si="9"/>
        <v>6.6057142857142859</v>
      </c>
      <c r="AC16" s="96">
        <f t="shared" si="10"/>
        <v>0.67125831494894084</v>
      </c>
      <c r="AD16" s="96">
        <f>(24*X16)/((24*X16)+H16)</f>
        <v>0.90832896804609742</v>
      </c>
      <c r="AE16" s="97">
        <f t="shared" si="11"/>
        <v>1372.9665796713703</v>
      </c>
      <c r="AF16" s="4">
        <f t="shared" si="12"/>
        <v>9.8407932365303346</v>
      </c>
      <c r="AG16" s="4">
        <f t="shared" si="13"/>
        <v>46.781457873723518</v>
      </c>
      <c r="AH16" s="4">
        <f>AF16*1000000/(E16*1000)</f>
        <v>9840.7932365303332</v>
      </c>
      <c r="AI16" s="98">
        <f t="shared" si="14"/>
        <v>111.93613216337084</v>
      </c>
      <c r="AJ16" s="103">
        <f>IF($AI16&lt;Pipes!$D$4,Pipes!D$4,IF($AI16&lt;Pipes!$D$5,Pipes!D$5,IF($AI16&lt;Pipes!$D$6,Pipes!D$6,IF($AI16&lt;Pipes!$D$7,Pipes!D$7,IF($AI16&lt;Pipes!$D$8,Pipes!D$8,IF($AI16&lt;Pipes!$D$9,Pipes!D$9,IF($AI16&lt;Pipes!$D$10,Pipes!D$10,IF($AI16&lt;Pipes!$D$11,Pipes!D$11,IF($AI16&lt;Pipes!$D$12,Pipes!D$12,IF($AI16&lt;Pipes!$D$13,Pipes!D$13,IF($AI16&lt;Pipes!$D$14,Pipes!D$14,IF($AI16&lt;Pipes!$D$15,Pipes!D$15,Pipes!D$16))))))))))))</f>
        <v>147</v>
      </c>
      <c r="AK16" s="104">
        <f>LOOKUP(AJ16,Pipes!$D$4:$D$16,Pipes!$B$4:$B$16)</f>
        <v>150</v>
      </c>
      <c r="AL16" s="26" t="str">
        <f>LOOKUP($AJ16,Pipes!$D$4:$D$16,Pipes!$E$4:$E$16)</f>
        <v>Steel</v>
      </c>
      <c r="AM16" s="107">
        <f>LOOKUP($AJ16,Pipes!$D$4:$D$16,Pipes!$F$4:$F$16)</f>
        <v>140</v>
      </c>
      <c r="AN16" s="2">
        <f t="shared" si="15"/>
        <v>251.03633189687179</v>
      </c>
      <c r="AO16" s="2">
        <f t="shared" si="16"/>
        <v>2.4626664159083127</v>
      </c>
      <c r="AP16" s="2">
        <f t="shared" si="17"/>
        <v>75.310899569061533</v>
      </c>
      <c r="AQ16" s="4">
        <f t="shared" si="18"/>
        <v>0.73879992477249368</v>
      </c>
      <c r="AR16" s="4">
        <f t="shared" si="19"/>
        <v>24.626664159083123</v>
      </c>
      <c r="AS16" s="26">
        <f t="shared" si="20"/>
        <v>7.6440000000000001</v>
      </c>
      <c r="AT16" s="4">
        <f t="shared" si="21"/>
        <v>0.18824622083203141</v>
      </c>
      <c r="AU16" s="36">
        <f t="shared" si="22"/>
        <v>0.92704614560452514</v>
      </c>
      <c r="AV16" s="89">
        <f t="shared" si="23"/>
        <v>7.4611718049008542E-3</v>
      </c>
      <c r="AW16" s="109">
        <f t="shared" si="24"/>
        <v>16971.654577499998</v>
      </c>
      <c r="AX16" s="110">
        <f t="shared" si="25"/>
        <v>509.1496373249999</v>
      </c>
      <c r="AY16" s="36">
        <f t="shared" si="47"/>
        <v>0.57983699771834085</v>
      </c>
      <c r="AZ16" s="4">
        <f t="shared" si="26"/>
        <v>0.41211572403543489</v>
      </c>
      <c r="BA16" s="36">
        <f t="shared" si="27"/>
        <v>0.43241394953492229</v>
      </c>
      <c r="BB16" s="97">
        <f t="shared" si="28"/>
        <v>1527.4489119749996</v>
      </c>
      <c r="BC16" s="97">
        <f t="shared" si="29"/>
        <v>5273.6928224681997</v>
      </c>
      <c r="BD16" s="112">
        <f>LOOKUP($AJ16,Pipes!$D$4:$D$16,Pipes!$N$4:$N$16)</f>
        <v>0.90370860132936037</v>
      </c>
      <c r="BE16" s="4">
        <f t="shared" si="30"/>
        <v>1.4911191921934446</v>
      </c>
      <c r="BF16" s="4">
        <f t="shared" si="31"/>
        <v>1.4911191921934446</v>
      </c>
      <c r="BG16" s="113">
        <v>80</v>
      </c>
      <c r="BH16" s="115">
        <v>0</v>
      </c>
      <c r="BI16" s="4">
        <f t="shared" si="32"/>
        <v>1.4911191921934446</v>
      </c>
      <c r="BJ16" s="4">
        <f t="shared" si="33"/>
        <v>1.4911191921934446</v>
      </c>
      <c r="BK16" s="36">
        <f t="shared" si="34"/>
        <v>1.4911191921934446</v>
      </c>
      <c r="BL16" s="89">
        <f t="shared" si="35"/>
        <v>8.3437065373692058E-3</v>
      </c>
      <c r="BM16" s="90">
        <f t="shared" si="36"/>
        <v>4.6215413583086411</v>
      </c>
      <c r="BN16" s="4">
        <f t="shared" si="37"/>
        <v>61.919873037494007</v>
      </c>
      <c r="BO16" s="4">
        <f t="shared" si="38"/>
        <v>0.60743395449781623</v>
      </c>
      <c r="BP16" s="4">
        <f t="shared" si="39"/>
        <v>18.575961911248204</v>
      </c>
      <c r="BQ16" s="4">
        <f t="shared" si="40"/>
        <v>0.18223018634934487</v>
      </c>
      <c r="BR16" s="4">
        <f t="shared" si="41"/>
        <v>6.0743395449781623</v>
      </c>
      <c r="BS16" s="4">
        <f t="shared" si="42"/>
        <v>4.6432251481813076E-2</v>
      </c>
      <c r="BT16" s="36">
        <f t="shared" si="43"/>
        <v>0.22866243783115794</v>
      </c>
      <c r="BU16" s="36">
        <f t="shared" si="44"/>
        <v>0.19061659168487452</v>
      </c>
      <c r="BV16" s="42">
        <v>0</v>
      </c>
      <c r="BW16" s="36">
        <f t="shared" si="45"/>
        <v>6.1186784486329242E-2</v>
      </c>
      <c r="BX16" s="120">
        <f>LOOKUP($AJ16,Pipes!$D$4:$D$16,Pipes!$J$4:$J$16)</f>
        <v>50</v>
      </c>
      <c r="BY16" s="5">
        <f t="shared" si="46"/>
        <v>1500</v>
      </c>
      <c r="BZ16" s="26"/>
      <c r="CA16" s="2"/>
    </row>
    <row r="17" spans="1:79" ht="12.75" customHeight="1">
      <c r="A17" s="1"/>
      <c r="B17" s="21" t="s">
        <v>181</v>
      </c>
      <c r="C17" s="21" t="s">
        <v>182</v>
      </c>
      <c r="D17" s="2" t="s">
        <v>105</v>
      </c>
      <c r="E17" s="94">
        <v>1</v>
      </c>
      <c r="F17" s="8">
        <f t="shared" si="0"/>
        <v>240</v>
      </c>
      <c r="G17" s="2">
        <f t="shared" si="1"/>
        <v>720</v>
      </c>
      <c r="H17" s="3">
        <f t="shared" si="2"/>
        <v>1400</v>
      </c>
      <c r="I17" s="24">
        <v>30</v>
      </c>
      <c r="J17" s="8"/>
      <c r="K17" s="8">
        <v>2</v>
      </c>
      <c r="L17" s="8">
        <v>1</v>
      </c>
      <c r="M17" s="8"/>
      <c r="N17" s="24">
        <v>1</v>
      </c>
      <c r="O17" s="2">
        <f t="shared" si="3"/>
        <v>30</v>
      </c>
      <c r="P17" s="3">
        <f>(1.19*F17) + (18.8*POWER(F17,0.5)) + 17.6</f>
        <v>594.44834763479776</v>
      </c>
      <c r="Q17" s="95">
        <f>P17/($R$29*F17)</f>
        <v>3.8105663309922932E-2</v>
      </c>
      <c r="R17" s="3">
        <f>Q17*$R$29*F17</f>
        <v>594.44834763479776</v>
      </c>
      <c r="S17" s="26">
        <v>14</v>
      </c>
      <c r="T17" s="26">
        <f t="shared" si="4"/>
        <v>49.537362302899815</v>
      </c>
      <c r="U17" s="8">
        <v>0.85</v>
      </c>
      <c r="V17" s="3">
        <f>U17*$D$49*F17</f>
        <v>612</v>
      </c>
      <c r="W17" s="3">
        <f t="shared" si="5"/>
        <v>35.700000000000003</v>
      </c>
      <c r="X17" s="3">
        <f t="shared" si="6"/>
        <v>576.29999999999995</v>
      </c>
      <c r="Y17" s="4">
        <f t="shared" si="7"/>
        <v>2.8307064173085608</v>
      </c>
      <c r="Z17" s="96">
        <f>((H17/R17))/24</f>
        <v>9.8130196787376223E-2</v>
      </c>
      <c r="AA17" s="4">
        <f t="shared" si="8"/>
        <v>5.8285714285714283</v>
      </c>
      <c r="AB17" s="4">
        <f t="shared" si="9"/>
        <v>5.4885714285714284</v>
      </c>
      <c r="AC17" s="96">
        <f t="shared" si="10"/>
        <v>0.65974132974649591</v>
      </c>
      <c r="AD17" s="96">
        <f>(24*X17)/((24*X17)+H17)</f>
        <v>0.90808340774200325</v>
      </c>
      <c r="AE17" s="97">
        <f t="shared" si="11"/>
        <v>1170.7483476347977</v>
      </c>
      <c r="AF17" s="4">
        <f t="shared" si="12"/>
        <v>8.3192778458799896</v>
      </c>
      <c r="AG17" s="4">
        <f t="shared" si="13"/>
        <v>46.493533243662391</v>
      </c>
      <c r="AH17" s="4">
        <f>AF17*1000000/(E17*1000)</f>
        <v>8319.2778458799894</v>
      </c>
      <c r="AI17" s="98">
        <f t="shared" si="14"/>
        <v>102.91959232365319</v>
      </c>
      <c r="AJ17" s="103">
        <f>IF($AI17&lt;Pipes!$D$4,Pipes!D$4,IF($AI17&lt;Pipes!$D$5,Pipes!D$5,IF($AI17&lt;Pipes!$D$6,Pipes!D$6,IF($AI17&lt;Pipes!$D$7,Pipes!D$7,IF($AI17&lt;Pipes!$D$8,Pipes!D$8,IF($AI17&lt;Pipes!$D$9,Pipes!D$9,IF($AI17&lt;Pipes!$D$10,Pipes!D$10,IF($AI17&lt;Pipes!$D$11,Pipes!D$11,IF($AI17&lt;Pipes!$D$12,Pipes!D$12,IF($AI17&lt;Pipes!$D$13,Pipes!D$13,IF($AI17&lt;Pipes!$D$14,Pipes!D$14,IF($AI17&lt;Pipes!$D$15,Pipes!D$15,Pipes!D$16))))))))))))</f>
        <v>147</v>
      </c>
      <c r="AK17" s="104">
        <f>LOOKUP(AJ17,Pipes!$D$4:$D$16,Pipes!$B$4:$B$16)</f>
        <v>150</v>
      </c>
      <c r="AL17" s="26" t="str">
        <f>LOOKUP($AJ17,Pipes!$D$4:$D$16,Pipes!$E$4:$E$16)</f>
        <v>Steel</v>
      </c>
      <c r="AM17" s="107">
        <f>LOOKUP($AJ17,Pipes!$D$4:$D$16,Pipes!$F$4:$F$16)</f>
        <v>140</v>
      </c>
      <c r="AN17" s="2">
        <f t="shared" si="15"/>
        <v>183.92611912429692</v>
      </c>
      <c r="AO17" s="2">
        <f t="shared" si="16"/>
        <v>1.8043152286093527</v>
      </c>
      <c r="AP17" s="2">
        <f t="shared" si="17"/>
        <v>55.17783573728908</v>
      </c>
      <c r="AQ17" s="4">
        <f t="shared" si="18"/>
        <v>0.54129456858280589</v>
      </c>
      <c r="AR17" s="4">
        <f t="shared" si="19"/>
        <v>18.04315228609353</v>
      </c>
      <c r="AS17" s="26">
        <f t="shared" si="20"/>
        <v>7.6440000000000001</v>
      </c>
      <c r="AT17" s="4">
        <f t="shared" si="21"/>
        <v>0.13792185607489896</v>
      </c>
      <c r="AU17" s="36">
        <f t="shared" si="22"/>
        <v>0.67921642465770482</v>
      </c>
      <c r="AV17" s="89">
        <f t="shared" si="23"/>
        <v>5.4665568279526813E-3</v>
      </c>
      <c r="AW17" s="109">
        <f t="shared" si="24"/>
        <v>16971.654577499998</v>
      </c>
      <c r="AX17" s="110">
        <f t="shared" si="25"/>
        <v>509.1496373249999</v>
      </c>
      <c r="AY17" s="36">
        <f t="shared" si="47"/>
        <v>0.490186611322457</v>
      </c>
      <c r="AZ17" s="4">
        <f t="shared" si="26"/>
        <v>0.34342977002952907</v>
      </c>
      <c r="BA17" s="36">
        <f t="shared" si="27"/>
        <v>0.36048460155596956</v>
      </c>
      <c r="BB17" s="97">
        <f t="shared" si="28"/>
        <v>1527.4489119749996</v>
      </c>
      <c r="BC17" s="97">
        <f t="shared" si="29"/>
        <v>3746.2439104931996</v>
      </c>
      <c r="BD17" s="112">
        <f>LOOKUP($AJ17,Pipes!$D$4:$D$16,Pipes!$N$4:$N$16)</f>
        <v>0.90370860132936037</v>
      </c>
      <c r="BE17" s="4">
        <f t="shared" si="30"/>
        <v>1.4911191921934446</v>
      </c>
      <c r="BF17" s="4">
        <f t="shared" si="31"/>
        <v>1.4911191921934446</v>
      </c>
      <c r="BG17" s="113">
        <v>80</v>
      </c>
      <c r="BH17" s="115">
        <v>0</v>
      </c>
      <c r="BI17" s="4">
        <f t="shared" si="32"/>
        <v>1.4911191921934446</v>
      </c>
      <c r="BJ17" s="4">
        <f t="shared" si="33"/>
        <v>1.4911191921934446</v>
      </c>
      <c r="BK17" s="36">
        <f t="shared" si="34"/>
        <v>1.4911191921934446</v>
      </c>
      <c r="BL17" s="89">
        <f t="shared" si="35"/>
        <v>8.3437065373692058E-3</v>
      </c>
      <c r="BM17" s="90">
        <f t="shared" si="36"/>
        <v>4.0438663104408015</v>
      </c>
      <c r="BN17" s="4">
        <f t="shared" si="37"/>
        <v>48.354007814103298</v>
      </c>
      <c r="BO17" s="4">
        <f t="shared" si="38"/>
        <v>0.47435281665635337</v>
      </c>
      <c r="BP17" s="4">
        <f t="shared" si="39"/>
        <v>14.50620234423099</v>
      </c>
      <c r="BQ17" s="4">
        <f t="shared" si="40"/>
        <v>0.14230584499690602</v>
      </c>
      <c r="BR17" s="4">
        <f t="shared" si="41"/>
        <v>4.743528166563534</v>
      </c>
      <c r="BS17" s="4">
        <f t="shared" si="42"/>
        <v>3.625952930521166E-2</v>
      </c>
      <c r="BT17" s="36">
        <f t="shared" si="43"/>
        <v>0.17856537430211766</v>
      </c>
      <c r="BU17" s="36">
        <f t="shared" si="44"/>
        <v>0.16679024454465047</v>
      </c>
      <c r="BV17" s="42">
        <v>0</v>
      </c>
      <c r="BW17" s="36">
        <f t="shared" si="45"/>
        <v>5.2248277854288046E-2</v>
      </c>
      <c r="BX17" s="120">
        <f>LOOKUP($AJ17,Pipes!$D$4:$D$16,Pipes!$J$4:$J$16)</f>
        <v>50</v>
      </c>
      <c r="BY17" s="5">
        <f t="shared" si="46"/>
        <v>1500</v>
      </c>
      <c r="BZ17" s="26"/>
      <c r="CA17" s="2"/>
    </row>
    <row r="18" spans="1:79" ht="12.75" customHeight="1">
      <c r="A18" s="1"/>
      <c r="B18" s="21" t="s">
        <v>184</v>
      </c>
      <c r="C18" s="21" t="s">
        <v>185</v>
      </c>
      <c r="D18" s="2" t="s">
        <v>105</v>
      </c>
      <c r="E18" s="94">
        <v>1</v>
      </c>
      <c r="F18" s="8">
        <f t="shared" si="0"/>
        <v>192</v>
      </c>
      <c r="G18" s="2">
        <f t="shared" si="1"/>
        <v>576</v>
      </c>
      <c r="H18" s="3">
        <f t="shared" si="2"/>
        <v>1120</v>
      </c>
      <c r="I18" s="24">
        <v>30</v>
      </c>
      <c r="J18" s="8"/>
      <c r="K18" s="8">
        <v>2</v>
      </c>
      <c r="L18" s="8">
        <v>1</v>
      </c>
      <c r="M18" s="8"/>
      <c r="N18" s="24">
        <v>1</v>
      </c>
      <c r="O18" s="2">
        <f t="shared" si="3"/>
        <v>30</v>
      </c>
      <c r="P18" s="3">
        <f>(1.19*F18) + (18.8*POWER(F18,0.5)) + 17.6</f>
        <v>506.58044145835913</v>
      </c>
      <c r="Q18" s="95">
        <f>P18/($R$29*F18)</f>
        <v>4.0591381527112107E-2</v>
      </c>
      <c r="R18" s="3">
        <f>Q18*$R$29*F18</f>
        <v>506.58044145835913</v>
      </c>
      <c r="S18" s="26">
        <v>12</v>
      </c>
      <c r="T18" s="26">
        <f t="shared" si="4"/>
        <v>42.215036788196592</v>
      </c>
      <c r="U18" s="8">
        <v>0.85</v>
      </c>
      <c r="V18" s="3">
        <f>U18*$D$49*F18</f>
        <v>489.59999999999997</v>
      </c>
      <c r="W18" s="3">
        <f t="shared" si="5"/>
        <v>30.599999999999998</v>
      </c>
      <c r="X18" s="3">
        <f t="shared" si="6"/>
        <v>458.99999999999994</v>
      </c>
      <c r="Y18" s="4">
        <f t="shared" si="7"/>
        <v>2.412287816468377</v>
      </c>
      <c r="Z18" s="96">
        <f>((H18/R18))/24</f>
        <v>9.2120940422258005E-2</v>
      </c>
      <c r="AA18" s="4">
        <f t="shared" si="8"/>
        <v>4.6628571428571419</v>
      </c>
      <c r="AB18" s="4">
        <f t="shared" si="9"/>
        <v>4.371428571428571</v>
      </c>
      <c r="AC18" s="96">
        <f t="shared" si="10"/>
        <v>0.644400255179857</v>
      </c>
      <c r="AD18" s="96">
        <f>(24*X18)/((24*X18)+H18)</f>
        <v>0.90771259063941989</v>
      </c>
      <c r="AE18" s="97">
        <f t="shared" si="11"/>
        <v>965.58044145835902</v>
      </c>
      <c r="AF18" s="4">
        <f t="shared" si="12"/>
        <v>6.7837163878969484</v>
      </c>
      <c r="AG18" s="4">
        <f t="shared" si="13"/>
        <v>46.110006379496419</v>
      </c>
      <c r="AH18" s="4">
        <f>AF18*1000000/(E18*1000)</f>
        <v>6783.7163878969486</v>
      </c>
      <c r="AI18" s="98">
        <f t="shared" si="14"/>
        <v>92.937093030481265</v>
      </c>
      <c r="AJ18" s="103">
        <f>IF($AI18&lt;Pipes!$D$4,Pipes!D$4,IF($AI18&lt;Pipes!$D$5,Pipes!D$5,IF($AI18&lt;Pipes!$D$6,Pipes!D$6,IF($AI18&lt;Pipes!$D$7,Pipes!D$7,IF($AI18&lt;Pipes!$D$8,Pipes!D$8,IF($AI18&lt;Pipes!$D$9,Pipes!D$9,IF($AI18&lt;Pipes!$D$10,Pipes!D$10,IF($AI18&lt;Pipes!$D$11,Pipes!D$11,IF($AI18&lt;Pipes!$D$12,Pipes!D$12,IF($AI18&lt;Pipes!$D$13,Pipes!D$13,IF($AI18&lt;Pipes!$D$14,Pipes!D$14,IF($AI18&lt;Pipes!$D$15,Pipes!D$15,Pipes!D$16))))))))))))</f>
        <v>97</v>
      </c>
      <c r="AK18" s="104">
        <f>LOOKUP(AJ18,Pipes!$D$4:$D$16,Pipes!$B$4:$B$16)</f>
        <v>100</v>
      </c>
      <c r="AL18" s="26" t="str">
        <f>LOOKUP($AJ18,Pipes!$D$4:$D$16,Pipes!$E$4:$E$16)</f>
        <v>Steel</v>
      </c>
      <c r="AM18" s="107">
        <f>LOOKUP($AJ18,Pipes!$D$4:$D$16,Pipes!$F$4:$F$16)</f>
        <v>140</v>
      </c>
      <c r="AN18" s="2">
        <f t="shared" si="15"/>
        <v>952.72506224785946</v>
      </c>
      <c r="AO18" s="2">
        <f t="shared" si="16"/>
        <v>9.3462328606515026</v>
      </c>
      <c r="AP18" s="2">
        <f t="shared" si="17"/>
        <v>285.81751867435787</v>
      </c>
      <c r="AQ18" s="4">
        <f t="shared" si="18"/>
        <v>2.8038698581954509</v>
      </c>
      <c r="AR18" s="4">
        <f t="shared" si="19"/>
        <v>93.46232860651503</v>
      </c>
      <c r="AS18" s="26">
        <f t="shared" si="20"/>
        <v>5.0440000000000005</v>
      </c>
      <c r="AT18" s="4">
        <f t="shared" si="21"/>
        <v>0.47142398549126185</v>
      </c>
      <c r="AU18" s="36">
        <f t="shared" si="22"/>
        <v>3.2752938436867129</v>
      </c>
      <c r="AV18" s="89">
        <f t="shared" si="23"/>
        <v>2.6360640400856183E-2</v>
      </c>
      <c r="AW18" s="109">
        <f t="shared" si="24"/>
        <v>7389.8050775000002</v>
      </c>
      <c r="AX18" s="110">
        <f t="shared" si="25"/>
        <v>221.694152325</v>
      </c>
      <c r="AY18" s="36">
        <f t="shared" si="47"/>
        <v>0.91798312902075985</v>
      </c>
      <c r="AZ18" s="4">
        <f t="shared" si="26"/>
        <v>0.63098513343123319</v>
      </c>
      <c r="BA18" s="36">
        <f t="shared" si="27"/>
        <v>0.66264219238905964</v>
      </c>
      <c r="BB18" s="97">
        <f t="shared" si="28"/>
        <v>665.08245697500001</v>
      </c>
      <c r="BC18" s="97">
        <f t="shared" si="29"/>
        <v>2218.7949985181999</v>
      </c>
      <c r="BD18" s="112">
        <f>LOOKUP($AJ18,Pipes!$D$4:$D$16,Pipes!$N$4:$N$16)</f>
        <v>0.6349007646681134</v>
      </c>
      <c r="BE18" s="4">
        <f t="shared" si="30"/>
        <v>1.047586261702387</v>
      </c>
      <c r="BF18" s="4">
        <f t="shared" si="31"/>
        <v>1.047586261702387</v>
      </c>
      <c r="BG18" s="113">
        <v>80</v>
      </c>
      <c r="BH18" s="115">
        <v>0</v>
      </c>
      <c r="BI18" s="4">
        <f t="shared" si="32"/>
        <v>1.047586261702387</v>
      </c>
      <c r="BJ18" s="4">
        <f t="shared" si="33"/>
        <v>1.047586261702387</v>
      </c>
      <c r="BK18" s="36">
        <f t="shared" si="34"/>
        <v>1.047586261702387</v>
      </c>
      <c r="BL18" s="89">
        <f t="shared" si="35"/>
        <v>5.8618736758170743E-3</v>
      </c>
      <c r="BM18" s="90">
        <f t="shared" si="36"/>
        <v>3.446125452097681</v>
      </c>
      <c r="BN18" s="4">
        <f t="shared" si="37"/>
        <v>271.78570327071566</v>
      </c>
      <c r="BO18" s="4">
        <f t="shared" si="38"/>
        <v>2.6662177490857206</v>
      </c>
      <c r="BP18" s="4">
        <f t="shared" si="39"/>
        <v>81.535710981214692</v>
      </c>
      <c r="BQ18" s="4">
        <f t="shared" si="40"/>
        <v>0.79986532472571614</v>
      </c>
      <c r="BR18" s="4">
        <f t="shared" si="41"/>
        <v>26.662177490857207</v>
      </c>
      <c r="BS18" s="4">
        <f t="shared" si="42"/>
        <v>0.13448402326388376</v>
      </c>
      <c r="BT18" s="36">
        <f t="shared" si="43"/>
        <v>0.9343493479895999</v>
      </c>
      <c r="BU18" s="36">
        <f t="shared" si="44"/>
        <v>0.32643456642897861</v>
      </c>
      <c r="BV18" s="42">
        <v>0</v>
      </c>
      <c r="BW18" s="36">
        <f t="shared" si="45"/>
        <v>9.9077564366406828E-2</v>
      </c>
      <c r="BX18" s="120">
        <f>LOOKUP($AJ18,Pipes!$D$4:$D$16,Pipes!$J$4:$J$16)</f>
        <v>33.333333333333336</v>
      </c>
      <c r="BY18" s="5">
        <f t="shared" si="46"/>
        <v>1000.0000000000001</v>
      </c>
      <c r="BZ18" s="26"/>
      <c r="CA18" s="2"/>
    </row>
    <row r="19" spans="1:79" ht="12.75" customHeight="1">
      <c r="A19" s="1"/>
      <c r="B19" s="21" t="s">
        <v>189</v>
      </c>
      <c r="C19" s="21" t="s">
        <v>190</v>
      </c>
      <c r="D19" s="2" t="s">
        <v>105</v>
      </c>
      <c r="E19" s="94">
        <v>1</v>
      </c>
      <c r="F19" s="8">
        <f t="shared" si="0"/>
        <v>144</v>
      </c>
      <c r="G19" s="2">
        <f t="shared" si="1"/>
        <v>432</v>
      </c>
      <c r="H19" s="3">
        <f t="shared" si="2"/>
        <v>840</v>
      </c>
      <c r="I19" s="24">
        <v>30</v>
      </c>
      <c r="J19" s="8"/>
      <c r="K19" s="8">
        <v>2</v>
      </c>
      <c r="L19" s="8">
        <v>1</v>
      </c>
      <c r="M19" s="8"/>
      <c r="N19" s="24">
        <v>1</v>
      </c>
      <c r="O19" s="2">
        <f t="shared" si="3"/>
        <v>30</v>
      </c>
      <c r="P19" s="3">
        <f>(1.19*F19) + (18.8*POWER(F19,0.5)) + 17.6</f>
        <v>414.56000000000006</v>
      </c>
      <c r="Q19" s="95">
        <f>P19/($R$29*F19)</f>
        <v>4.4290598290598296E-2</v>
      </c>
      <c r="R19" s="3">
        <f>Q19*$R$29*F19</f>
        <v>414.56</v>
      </c>
      <c r="S19" s="26">
        <v>10</v>
      </c>
      <c r="T19" s="26">
        <f t="shared" si="4"/>
        <v>34.546666666666667</v>
      </c>
      <c r="U19" s="2">
        <v>0.9</v>
      </c>
      <c r="V19" s="3">
        <f>U19*$D$49*F19</f>
        <v>388.8</v>
      </c>
      <c r="W19" s="3">
        <f t="shared" si="5"/>
        <v>27</v>
      </c>
      <c r="X19" s="3">
        <f t="shared" si="6"/>
        <v>361.8</v>
      </c>
      <c r="Y19" s="4">
        <f t="shared" si="7"/>
        <v>1.9740952380952381</v>
      </c>
      <c r="Z19" s="96">
        <f>((H19/R19))/24</f>
        <v>8.4426862215360873E-2</v>
      </c>
      <c r="AA19" s="4">
        <f t="shared" si="8"/>
        <v>3.7028571428571428</v>
      </c>
      <c r="AB19" s="4">
        <f t="shared" si="9"/>
        <v>3.4457142857142857</v>
      </c>
      <c r="AC19" s="96">
        <f t="shared" si="10"/>
        <v>0.63576298587193369</v>
      </c>
      <c r="AD19" s="96">
        <f>(24*X19)/((24*X19)+H19)</f>
        <v>0.91179435483870963</v>
      </c>
      <c r="AE19" s="97">
        <f t="shared" si="11"/>
        <v>776.36</v>
      </c>
      <c r="AF19" s="4">
        <f t="shared" si="12"/>
        <v>5.4198095238095236</v>
      </c>
      <c r="AG19" s="4">
        <f t="shared" si="13"/>
        <v>45.894074646798344</v>
      </c>
      <c r="AH19" s="4">
        <f>AF19*1000000/(E19*1000)</f>
        <v>5419.8095238095229</v>
      </c>
      <c r="AI19" s="98">
        <f t="shared" si="14"/>
        <v>83.07058227457388</v>
      </c>
      <c r="AJ19" s="103">
        <f>IF($AI19&lt;Pipes!$D$4,Pipes!D$4,IF($AI19&lt;Pipes!$D$5,Pipes!D$5,IF($AI19&lt;Pipes!$D$6,Pipes!D$6,IF($AI19&lt;Pipes!$D$7,Pipes!D$7,IF($AI19&lt;Pipes!$D$8,Pipes!D$8,IF($AI19&lt;Pipes!$D$9,Pipes!D$9,IF($AI19&lt;Pipes!$D$10,Pipes!D$10,IF($AI19&lt;Pipes!$D$11,Pipes!D$11,IF($AI19&lt;Pipes!$D$12,Pipes!D$12,IF($AI19&lt;Pipes!$D$13,Pipes!D$13,IF($AI19&lt;Pipes!$D$14,Pipes!D$14,IF($AI19&lt;Pipes!$D$15,Pipes!D$15,Pipes!D$16))))))))))))</f>
        <v>97</v>
      </c>
      <c r="AK19" s="104">
        <f>LOOKUP(AJ19,Pipes!$D$4:$D$16,Pipes!$B$4:$B$16)</f>
        <v>100</v>
      </c>
      <c r="AL19" s="26" t="str">
        <f>LOOKUP($AJ19,Pipes!$D$4:$D$16,Pipes!$E$4:$E$16)</f>
        <v>Steel</v>
      </c>
      <c r="AM19" s="107">
        <f>LOOKUP($AJ19,Pipes!$D$4:$D$16,Pipes!$F$4:$F$16)</f>
        <v>140</v>
      </c>
      <c r="AN19" s="2">
        <f t="shared" si="15"/>
        <v>628.67740729037916</v>
      </c>
      <c r="AO19" s="2">
        <f t="shared" si="16"/>
        <v>6.1673253655186198</v>
      </c>
      <c r="AP19" s="2">
        <f t="shared" si="17"/>
        <v>188.60322218711374</v>
      </c>
      <c r="AQ19" s="4">
        <f t="shared" si="18"/>
        <v>1.8501976096555859</v>
      </c>
      <c r="AR19" s="4">
        <f t="shared" si="19"/>
        <v>61.673253655186194</v>
      </c>
      <c r="AS19" s="26">
        <f t="shared" si="20"/>
        <v>5.0440000000000005</v>
      </c>
      <c r="AT19" s="4">
        <f t="shared" si="21"/>
        <v>0.31107989143675918</v>
      </c>
      <c r="AU19" s="36">
        <f t="shared" si="22"/>
        <v>2.1612775010923451</v>
      </c>
      <c r="AV19" s="89">
        <f t="shared" si="23"/>
        <v>1.7394671052972519E-2</v>
      </c>
      <c r="AW19" s="109">
        <f t="shared" si="24"/>
        <v>7389.8050775000002</v>
      </c>
      <c r="AX19" s="110">
        <f t="shared" si="25"/>
        <v>221.694152325</v>
      </c>
      <c r="AY19" s="36">
        <f t="shared" si="47"/>
        <v>0.73341711546782318</v>
      </c>
      <c r="AZ19" s="4">
        <f t="shared" si="26"/>
        <v>0.50107642948950881</v>
      </c>
      <c r="BA19" s="36">
        <f t="shared" si="27"/>
        <v>0.52468386729346816</v>
      </c>
      <c r="BB19" s="97">
        <f t="shared" si="28"/>
        <v>665.08245697500001</v>
      </c>
      <c r="BC19" s="97">
        <f t="shared" si="29"/>
        <v>1553.7125415431999</v>
      </c>
      <c r="BD19" s="112">
        <f>LOOKUP($AJ19,Pipes!$D$4:$D$16,Pipes!$N$4:$N$16)</f>
        <v>0.6349007646681134</v>
      </c>
      <c r="BE19" s="4">
        <f t="shared" si="30"/>
        <v>1.047586261702387</v>
      </c>
      <c r="BF19" s="4">
        <f t="shared" si="31"/>
        <v>1.047586261702387</v>
      </c>
      <c r="BG19" s="113">
        <v>80</v>
      </c>
      <c r="BH19" s="115">
        <v>0</v>
      </c>
      <c r="BI19" s="4">
        <f t="shared" si="32"/>
        <v>1.047586261702387</v>
      </c>
      <c r="BJ19" s="4">
        <f t="shared" si="33"/>
        <v>1.047586261702387</v>
      </c>
      <c r="BK19" s="36">
        <f t="shared" si="34"/>
        <v>1.047586261702387</v>
      </c>
      <c r="BL19" s="89">
        <f t="shared" si="35"/>
        <v>5.8618736758170743E-3</v>
      </c>
      <c r="BM19" s="90">
        <f t="shared" si="36"/>
        <v>2.8201360544217686</v>
      </c>
      <c r="BN19" s="4">
        <f t="shared" si="37"/>
        <v>187.49495832606001</v>
      </c>
      <c r="BO19" s="4">
        <f t="shared" si="38"/>
        <v>1.8393255411786489</v>
      </c>
      <c r="BP19" s="4">
        <f t="shared" si="39"/>
        <v>56.248487497818004</v>
      </c>
      <c r="BQ19" s="4">
        <f t="shared" si="40"/>
        <v>0.55179766235359462</v>
      </c>
      <c r="BR19" s="4">
        <f t="shared" si="41"/>
        <v>18.393255411786487</v>
      </c>
      <c r="BS19" s="4">
        <f t="shared" si="42"/>
        <v>9.2775580297051047E-2</v>
      </c>
      <c r="BT19" s="36">
        <f t="shared" si="43"/>
        <v>0.64457324265064564</v>
      </c>
      <c r="BU19" s="36">
        <f t="shared" si="44"/>
        <v>0.26713766024841917</v>
      </c>
      <c r="BV19" s="42">
        <v>0</v>
      </c>
      <c r="BW19" s="36">
        <f t="shared" si="45"/>
        <v>7.7620322386459648E-2</v>
      </c>
      <c r="BX19" s="120">
        <f>LOOKUP($AJ19,Pipes!$D$4:$D$16,Pipes!$J$4:$J$16)</f>
        <v>33.333333333333336</v>
      </c>
      <c r="BY19" s="5">
        <f t="shared" si="46"/>
        <v>1000.0000000000001</v>
      </c>
      <c r="BZ19" s="26"/>
      <c r="CA19" s="2"/>
    </row>
    <row r="20" spans="1:79" ht="12.75" customHeight="1">
      <c r="A20" s="1"/>
      <c r="B20" s="21" t="s">
        <v>191</v>
      </c>
      <c r="C20" s="21" t="s">
        <v>192</v>
      </c>
      <c r="D20" s="2" t="s">
        <v>105</v>
      </c>
      <c r="E20" s="94">
        <v>1</v>
      </c>
      <c r="F20" s="8">
        <f t="shared" si="0"/>
        <v>96</v>
      </c>
      <c r="G20" s="2">
        <f t="shared" si="1"/>
        <v>288</v>
      </c>
      <c r="H20" s="3">
        <f t="shared" si="2"/>
        <v>560</v>
      </c>
      <c r="I20" s="24">
        <v>30</v>
      </c>
      <c r="J20" s="8"/>
      <c r="K20" s="8">
        <v>2</v>
      </c>
      <c r="L20" s="8">
        <v>1</v>
      </c>
      <c r="M20" s="8"/>
      <c r="N20" s="24">
        <v>1</v>
      </c>
      <c r="O20" s="2">
        <f t="shared" si="3"/>
        <v>30</v>
      </c>
      <c r="P20" s="3">
        <f>(1.19*F20) + (18.8*POWER(F20,0.5)) + 17.6</f>
        <v>316.04162865729501</v>
      </c>
      <c r="Q20" s="95">
        <f>P20/($R$29*F20)</f>
        <v>5.0647696900207533E-2</v>
      </c>
      <c r="R20" s="3">
        <f>Q20*$R$29*F20</f>
        <v>316.04162865729501</v>
      </c>
      <c r="S20" s="26">
        <v>8</v>
      </c>
      <c r="T20" s="26">
        <f t="shared" si="4"/>
        <v>26.336802388107916</v>
      </c>
      <c r="U20" s="2">
        <v>0.9</v>
      </c>
      <c r="V20" s="3">
        <f>U20*$D$49*F20</f>
        <v>259.20000000000005</v>
      </c>
      <c r="W20" s="3">
        <f t="shared" si="5"/>
        <v>21.6</v>
      </c>
      <c r="X20" s="3">
        <f t="shared" si="6"/>
        <v>237.60000000000005</v>
      </c>
      <c r="Y20" s="4">
        <f t="shared" si="7"/>
        <v>1.5049601364633096</v>
      </c>
      <c r="Z20" s="96">
        <f>((H20/R20))/24</f>
        <v>7.3829936367766344E-2</v>
      </c>
      <c r="AA20" s="4">
        <f t="shared" si="8"/>
        <v>2.4685714285714293</v>
      </c>
      <c r="AB20" s="4">
        <f t="shared" si="9"/>
        <v>2.2628571428571433</v>
      </c>
      <c r="AC20" s="96">
        <f t="shared" si="10"/>
        <v>0.60057507440097047</v>
      </c>
      <c r="AD20" s="96">
        <f>(24*X20)/((24*X20)+H20)</f>
        <v>0.91057741440981099</v>
      </c>
      <c r="AE20" s="97">
        <f t="shared" si="11"/>
        <v>553.64162865729509</v>
      </c>
      <c r="AF20" s="4">
        <f t="shared" si="12"/>
        <v>3.767817279320453</v>
      </c>
      <c r="AG20" s="4">
        <f t="shared" si="13"/>
        <v>45.014376860024264</v>
      </c>
      <c r="AH20" s="4">
        <f>AF20*1000000/(E20*1000)</f>
        <v>3767.8172793204531</v>
      </c>
      <c r="AI20" s="98">
        <f t="shared" si="14"/>
        <v>69.262818376855833</v>
      </c>
      <c r="AJ20" s="103">
        <f>IF($AI20&lt;Pipes!$D$4,Pipes!D$4,IF($AI20&lt;Pipes!$D$5,Pipes!D$5,IF($AI20&lt;Pipes!$D$6,Pipes!D$6,IF($AI20&lt;Pipes!$D$7,Pipes!D$7,IF($AI20&lt;Pipes!$D$8,Pipes!D$8,IF($AI20&lt;Pipes!$D$9,Pipes!D$9,IF($AI20&lt;Pipes!$D$10,Pipes!D$10,IF($AI20&lt;Pipes!$D$11,Pipes!D$11,IF($AI20&lt;Pipes!$D$12,Pipes!D$12,IF($AI20&lt;Pipes!$D$13,Pipes!D$13,IF($AI20&lt;Pipes!$D$14,Pipes!D$14,IF($AI20&lt;Pipes!$D$15,Pipes!D$15,Pipes!D$16))))))))))))</f>
        <v>72</v>
      </c>
      <c r="AK20" s="104">
        <f>LOOKUP(AJ20,Pipes!$D$4:$D$16,Pipes!$B$4:$B$16)</f>
        <v>75</v>
      </c>
      <c r="AL20" s="26" t="str">
        <f>LOOKUP($AJ20,Pipes!$D$4:$D$16,Pipes!$E$4:$E$16)</f>
        <v>Steel</v>
      </c>
      <c r="AM20" s="107">
        <f>LOOKUP($AJ20,Pipes!$D$4:$D$16,Pipes!$F$4:$F$16)</f>
        <v>140</v>
      </c>
      <c r="AN20" s="2">
        <f t="shared" si="15"/>
        <v>1367.0815580535632</v>
      </c>
      <c r="AO20" s="2">
        <f t="shared" si="16"/>
        <v>13.411070084505456</v>
      </c>
      <c r="AP20" s="2">
        <f t="shared" si="17"/>
        <v>410.12446741606897</v>
      </c>
      <c r="AQ20" s="4">
        <f t="shared" si="18"/>
        <v>4.0233210253516365</v>
      </c>
      <c r="AR20" s="4">
        <f t="shared" si="19"/>
        <v>134.11070084505454</v>
      </c>
      <c r="AS20" s="26">
        <f t="shared" si="20"/>
        <v>3.7439999999999998</v>
      </c>
      <c r="AT20" s="4">
        <f t="shared" si="21"/>
        <v>0.50211046396388415</v>
      </c>
      <c r="AU20" s="36">
        <f t="shared" si="22"/>
        <v>4.5254314893155207</v>
      </c>
      <c r="AV20" s="89">
        <f t="shared" si="23"/>
        <v>3.6422158695318597E-2</v>
      </c>
      <c r="AW20" s="109">
        <f t="shared" si="24"/>
        <v>4071.5006399999997</v>
      </c>
      <c r="AX20" s="110">
        <f t="shared" si="25"/>
        <v>122.14501919999999</v>
      </c>
      <c r="AY20" s="36">
        <f t="shared" si="47"/>
        <v>0.92541242467309381</v>
      </c>
      <c r="AZ20" s="4">
        <f t="shared" si="26"/>
        <v>0.60630505723595551</v>
      </c>
      <c r="BA20" s="36">
        <f t="shared" si="27"/>
        <v>0.63536807520981065</v>
      </c>
      <c r="BB20" s="97">
        <f t="shared" si="28"/>
        <v>366.43505759999999</v>
      </c>
      <c r="BC20" s="97">
        <f t="shared" si="29"/>
        <v>888.63008456819989</v>
      </c>
      <c r="BD20" s="112">
        <f>LOOKUP($AJ20,Pipes!$D$4:$D$16,Pipes!$N$4:$N$16)</f>
        <v>0.49977630462904743</v>
      </c>
      <c r="BE20" s="4">
        <f t="shared" si="30"/>
        <v>0.82463090263792838</v>
      </c>
      <c r="BF20" s="4">
        <f t="shared" si="31"/>
        <v>0.82463090263792838</v>
      </c>
      <c r="BG20" s="113">
        <v>80</v>
      </c>
      <c r="BH20" s="115">
        <v>0</v>
      </c>
      <c r="BI20" s="4">
        <f t="shared" si="32"/>
        <v>0.82463090263792838</v>
      </c>
      <c r="BJ20" s="4">
        <f t="shared" si="33"/>
        <v>0.82463090263792838</v>
      </c>
      <c r="BK20" s="36">
        <f t="shared" si="34"/>
        <v>0.82463090263792838</v>
      </c>
      <c r="BL20" s="89">
        <f t="shared" si="35"/>
        <v>4.614304670799341E-3</v>
      </c>
      <c r="BM20" s="90">
        <f t="shared" si="36"/>
        <v>2.1499430520904421</v>
      </c>
      <c r="BN20" s="4">
        <f t="shared" si="37"/>
        <v>483.64953706580241</v>
      </c>
      <c r="BO20" s="4">
        <f t="shared" si="38"/>
        <v>4.7446019586155215</v>
      </c>
      <c r="BP20" s="4">
        <f t="shared" si="39"/>
        <v>145.09486111974073</v>
      </c>
      <c r="BQ20" s="4">
        <f t="shared" si="40"/>
        <v>1.4233805875846566</v>
      </c>
      <c r="BR20" s="4">
        <f t="shared" si="41"/>
        <v>47.446019586155217</v>
      </c>
      <c r="BS20" s="4">
        <f t="shared" si="42"/>
        <v>0.17763789733056512</v>
      </c>
      <c r="BT20" s="36">
        <f t="shared" si="43"/>
        <v>1.6010184849152216</v>
      </c>
      <c r="BU20" s="36">
        <f t="shared" si="44"/>
        <v>0.36963278887346801</v>
      </c>
      <c r="BV20" s="42">
        <v>0</v>
      </c>
      <c r="BW20" s="36">
        <f t="shared" si="45"/>
        <v>0.10043538208935139</v>
      </c>
      <c r="BX20" s="120">
        <f>LOOKUP($AJ20,Pipes!$D$4:$D$16,Pipes!$J$4:$J$16)</f>
        <v>25</v>
      </c>
      <c r="BY20" s="5">
        <f t="shared" si="46"/>
        <v>750</v>
      </c>
      <c r="BZ20" s="26"/>
      <c r="CA20" s="2"/>
    </row>
    <row r="21" spans="1:79" ht="12.75" customHeight="1">
      <c r="A21" s="1"/>
      <c r="B21" s="21" t="s">
        <v>193</v>
      </c>
      <c r="C21" s="21" t="s">
        <v>194</v>
      </c>
      <c r="D21" s="2" t="s">
        <v>105</v>
      </c>
      <c r="E21" s="94">
        <v>1</v>
      </c>
      <c r="F21" s="8">
        <v>48</v>
      </c>
      <c r="G21" s="2">
        <f t="shared" si="1"/>
        <v>144</v>
      </c>
      <c r="H21" s="3">
        <f t="shared" si="2"/>
        <v>280</v>
      </c>
      <c r="I21" s="24">
        <v>30</v>
      </c>
      <c r="J21" s="8">
        <v>1</v>
      </c>
      <c r="K21" s="8">
        <v>2</v>
      </c>
      <c r="L21" s="8"/>
      <c r="M21" s="8"/>
      <c r="N21" s="24">
        <v>1</v>
      </c>
      <c r="O21" s="2">
        <f t="shared" si="3"/>
        <v>30</v>
      </c>
      <c r="P21" s="3">
        <f>(1.19*F21) + (18.8*POWER(F21,0.5)) + 17.6</f>
        <v>204.97022072917957</v>
      </c>
      <c r="Q21" s="95">
        <f>P21/($R$29*F21)</f>
        <v>6.5695583567044732E-2</v>
      </c>
      <c r="R21" s="3">
        <f>Q21*$R$29*F21</f>
        <v>204.97022072917954</v>
      </c>
      <c r="S21" s="26">
        <v>5</v>
      </c>
      <c r="T21" s="26">
        <f t="shared" si="4"/>
        <v>17.080851727431629</v>
      </c>
      <c r="U21" s="2">
        <v>0.9</v>
      </c>
      <c r="V21" s="3">
        <f>U21*$D$49*F21</f>
        <v>129.60000000000002</v>
      </c>
      <c r="W21" s="3">
        <f t="shared" si="5"/>
        <v>13.5</v>
      </c>
      <c r="X21" s="3">
        <f t="shared" si="6"/>
        <v>116.10000000000002</v>
      </c>
      <c r="Y21" s="4">
        <f t="shared" si="7"/>
        <v>0.97604867013895014</v>
      </c>
      <c r="Z21" s="96">
        <f>((H21/R21))/24</f>
        <v>5.6918837405563666E-2</v>
      </c>
      <c r="AA21" s="4">
        <f t="shared" si="8"/>
        <v>1.2342857142857147</v>
      </c>
      <c r="AB21" s="4">
        <f t="shared" si="9"/>
        <v>1.1057142857142861</v>
      </c>
      <c r="AC21" s="96">
        <f t="shared" si="10"/>
        <v>0.53114322291372296</v>
      </c>
      <c r="AD21" s="96">
        <f>(24*X21)/((24*X21)+H21)</f>
        <v>0.90868771197495435</v>
      </c>
      <c r="AE21" s="97">
        <f t="shared" si="11"/>
        <v>321.0702207291796</v>
      </c>
      <c r="AF21" s="4">
        <f t="shared" si="12"/>
        <v>2.081762955853236</v>
      </c>
      <c r="AG21" s="4">
        <f t="shared" si="13"/>
        <v>43.278580572843083</v>
      </c>
      <c r="AH21" s="4">
        <f>AF21*1000000/(E21*1000)</f>
        <v>2081.7629558532358</v>
      </c>
      <c r="AI21" s="98">
        <f t="shared" si="14"/>
        <v>51.483833938534566</v>
      </c>
      <c r="AJ21" s="103">
        <f>IF($AI21&lt;Pipes!$D$4,Pipes!D$4,IF($AI21&lt;Pipes!$D$5,Pipes!D$5,IF($AI21&lt;Pipes!$D$6,Pipes!D$6,IF($AI21&lt;Pipes!$D$7,Pipes!D$7,IF($AI21&lt;Pipes!$D$8,Pipes!D$8,IF($AI21&lt;Pipes!$D$9,Pipes!D$9,IF($AI21&lt;Pipes!$D$10,Pipes!D$10,IF($AI21&lt;Pipes!$D$11,Pipes!D$11,IF($AI21&lt;Pipes!$D$12,Pipes!D$12,IF($AI21&lt;Pipes!$D$13,Pipes!D$13,IF($AI21&lt;Pipes!$D$14,Pipes!D$14,IF($AI21&lt;Pipes!$D$15,Pipes!D$15,Pipes!D$16))))))))))))</f>
        <v>72</v>
      </c>
      <c r="AK21" s="104">
        <f>LOOKUP(AJ21,Pipes!$D$4:$D$16,Pipes!$B$4:$B$16)</f>
        <v>75</v>
      </c>
      <c r="AL21" s="26" t="str">
        <f>LOOKUP($AJ21,Pipes!$D$4:$D$16,Pipes!$E$4:$E$16)</f>
        <v>Steel</v>
      </c>
      <c r="AM21" s="107">
        <f>LOOKUP($AJ21,Pipes!$D$4:$D$16,Pipes!$F$4:$F$16)</f>
        <v>140</v>
      </c>
      <c r="AN21" s="2">
        <f t="shared" si="15"/>
        <v>455.62838961108889</v>
      </c>
      <c r="AO21" s="2">
        <f t="shared" si="16"/>
        <v>4.4697145020847824</v>
      </c>
      <c r="AP21" s="2">
        <f t="shared" si="17"/>
        <v>136.68851688332666</v>
      </c>
      <c r="AQ21" s="4">
        <f t="shared" si="18"/>
        <v>1.3409143506254344</v>
      </c>
      <c r="AR21" s="4">
        <f t="shared" si="19"/>
        <v>44.69714502084782</v>
      </c>
      <c r="AS21" s="26">
        <f t="shared" si="20"/>
        <v>4.4640000000000004</v>
      </c>
      <c r="AT21" s="4">
        <f t="shared" si="21"/>
        <v>0.1995280553730647</v>
      </c>
      <c r="AU21" s="36">
        <f t="shared" si="22"/>
        <v>1.5404424059984991</v>
      </c>
      <c r="AV21" s="89">
        <f t="shared" si="23"/>
        <v>1.2397986336715464E-2</v>
      </c>
      <c r="AW21" s="109">
        <f t="shared" si="24"/>
        <v>4071.5006399999997</v>
      </c>
      <c r="AX21" s="110">
        <f t="shared" si="25"/>
        <v>122.14501919999999</v>
      </c>
      <c r="AY21" s="36">
        <f t="shared" si="47"/>
        <v>0.51130114911469993</v>
      </c>
      <c r="AZ21" s="4">
        <f t="shared" si="26"/>
        <v>0.30315252861797776</v>
      </c>
      <c r="BA21" s="36">
        <f t="shared" si="27"/>
        <v>0.31867029774261857</v>
      </c>
      <c r="BB21" s="97">
        <f t="shared" si="28"/>
        <v>366.43505759999999</v>
      </c>
      <c r="BC21" s="97">
        <f t="shared" si="29"/>
        <v>522.19502696819995</v>
      </c>
      <c r="BD21" s="112">
        <f>LOOKUP($AJ21,Pipes!$D$4:$D$16,Pipes!$N$4:$N$16)</f>
        <v>0.49977630462904743</v>
      </c>
      <c r="BE21" s="4">
        <f t="shared" si="30"/>
        <v>0.82463090263792838</v>
      </c>
      <c r="BF21" s="4">
        <f t="shared" si="31"/>
        <v>0.82463090263792838</v>
      </c>
      <c r="BG21" s="113">
        <v>80</v>
      </c>
      <c r="BH21" s="115">
        <v>0</v>
      </c>
      <c r="BI21" s="4">
        <f t="shared" si="32"/>
        <v>0.82463090263792838</v>
      </c>
      <c r="BJ21" s="4">
        <f t="shared" si="33"/>
        <v>0.82463090263792838</v>
      </c>
      <c r="BK21" s="36">
        <f t="shared" si="34"/>
        <v>0.82463090263792838</v>
      </c>
      <c r="BL21" s="89">
        <f t="shared" si="35"/>
        <v>4.614304670799341E-3</v>
      </c>
      <c r="BM21" s="90">
        <f t="shared" si="36"/>
        <v>1.3943552430556432</v>
      </c>
      <c r="BN21" s="4">
        <f t="shared" si="37"/>
        <v>216.89805270580487</v>
      </c>
      <c r="BO21" s="4">
        <f t="shared" si="38"/>
        <v>2.127769897043946</v>
      </c>
      <c r="BP21" s="4">
        <f t="shared" si="39"/>
        <v>65.069415811741464</v>
      </c>
      <c r="BQ21" s="4">
        <f t="shared" si="40"/>
        <v>0.63833096911318377</v>
      </c>
      <c r="BR21" s="4">
        <f t="shared" si="41"/>
        <v>21.277698970439459</v>
      </c>
      <c r="BS21" s="4">
        <f t="shared" si="42"/>
        <v>9.498364820404176E-2</v>
      </c>
      <c r="BT21" s="36">
        <f t="shared" si="43"/>
        <v>0.73331461731722558</v>
      </c>
      <c r="BU21" s="36">
        <f t="shared" si="44"/>
        <v>0.23972700889442822</v>
      </c>
      <c r="BV21" s="42">
        <v>0</v>
      </c>
      <c r="BW21" s="36">
        <f t="shared" si="45"/>
        <v>5.7193276483687383E-2</v>
      </c>
      <c r="BX21" s="120">
        <f>LOOKUP($AJ21,Pipes!$D$4:$D$16,Pipes!$J$4:$J$16)</f>
        <v>25</v>
      </c>
      <c r="BY21" s="5">
        <f t="shared" si="46"/>
        <v>750</v>
      </c>
      <c r="BZ21" s="26"/>
      <c r="CA21" s="2"/>
    </row>
    <row r="22" spans="1:79" ht="12.75" customHeight="1">
      <c r="A22" s="1"/>
      <c r="B22" s="21" t="s">
        <v>195</v>
      </c>
      <c r="C22" s="21" t="s">
        <v>196</v>
      </c>
      <c r="D22" s="2" t="s">
        <v>105</v>
      </c>
      <c r="E22" s="94">
        <v>1</v>
      </c>
      <c r="F22" s="8">
        <v>36</v>
      </c>
      <c r="G22" s="2">
        <f t="shared" si="1"/>
        <v>108</v>
      </c>
      <c r="H22" s="3">
        <f t="shared" si="2"/>
        <v>210</v>
      </c>
      <c r="I22" s="22">
        <v>4</v>
      </c>
      <c r="J22" s="8"/>
      <c r="K22" s="8"/>
      <c r="L22" s="8">
        <v>1</v>
      </c>
      <c r="M22" s="8"/>
      <c r="N22" s="24">
        <v>10</v>
      </c>
      <c r="O22" s="2">
        <f t="shared" si="3"/>
        <v>40</v>
      </c>
      <c r="P22" s="3">
        <f>(1.19*F22) + (18.8*POWER(F22,0.5)) + 17.6</f>
        <v>173.24</v>
      </c>
      <c r="Q22" s="95">
        <f>P22/($R$29*F22)</f>
        <v>7.4034188034188042E-2</v>
      </c>
      <c r="R22" s="3">
        <f>Q22*$R$29*F22</f>
        <v>173.24000000000004</v>
      </c>
      <c r="S22" s="26">
        <v>4</v>
      </c>
      <c r="T22" s="26">
        <f t="shared" si="4"/>
        <v>14.436666666666669</v>
      </c>
      <c r="U22" s="2">
        <v>0.95</v>
      </c>
      <c r="V22" s="3">
        <f>U22*$D$49*F22</f>
        <v>102.6</v>
      </c>
      <c r="W22" s="3">
        <f t="shared" si="5"/>
        <v>11.399999999999999</v>
      </c>
      <c r="X22" s="3">
        <f t="shared" si="6"/>
        <v>91.199999999999989</v>
      </c>
      <c r="Y22" s="4">
        <f t="shared" si="7"/>
        <v>0.8249523809523811</v>
      </c>
      <c r="Z22" s="96">
        <f>((H22/R22))/24</f>
        <v>5.0507965827753389E-2</v>
      </c>
      <c r="AA22" s="4">
        <f t="shared" si="8"/>
        <v>0.97714285714285709</v>
      </c>
      <c r="AB22" s="4">
        <f t="shared" si="9"/>
        <v>0.86857142857142844</v>
      </c>
      <c r="AC22" s="96">
        <f t="shared" si="10"/>
        <v>0.51287819142953539</v>
      </c>
      <c r="AD22" s="96">
        <f>(24*X22)/((24*X22)+H22)</f>
        <v>0.91245622811405702</v>
      </c>
      <c r="AE22" s="97">
        <f t="shared" si="11"/>
        <v>264.44000000000005</v>
      </c>
      <c r="AF22" s="4">
        <f t="shared" si="12"/>
        <v>1.6935238095238097</v>
      </c>
      <c r="AG22" s="4">
        <f t="shared" si="13"/>
        <v>42.821954785738384</v>
      </c>
      <c r="AH22" s="4">
        <f>AF22*1000000/(E22*1000)</f>
        <v>1693.5238095238096</v>
      </c>
      <c r="AI22" s="98">
        <f t="shared" si="14"/>
        <v>46.435582321684649</v>
      </c>
      <c r="AJ22" s="103">
        <f>IF($AI22&lt;Pipes!$D$4,Pipes!D$4,IF($AI22&lt;Pipes!$D$5,Pipes!D$5,IF($AI22&lt;Pipes!$D$6,Pipes!D$6,IF($AI22&lt;Pipes!$D$7,Pipes!D$7,IF($AI22&lt;Pipes!$D$8,Pipes!D$8,IF($AI22&lt;Pipes!$D$9,Pipes!D$9,IF($AI22&lt;Pipes!$D$10,Pipes!D$10,IF($AI22&lt;Pipes!$D$11,Pipes!D$11,IF($AI22&lt;Pipes!$D$12,Pipes!D$12,IF($AI22&lt;Pipes!$D$13,Pipes!D$13,IF($AI22&lt;Pipes!$D$14,Pipes!D$14,IF($AI22&lt;Pipes!$D$15,Pipes!D$15,Pipes!D$16))))))))))))</f>
        <v>51</v>
      </c>
      <c r="AK22" s="104">
        <f>LOOKUP(AJ22,Pipes!$D$4:$D$16,Pipes!$B$4:$B$16)</f>
        <v>54</v>
      </c>
      <c r="AL22" s="26" t="str">
        <f>LOOKUP($AJ22,Pipes!$D$4:$D$16,Pipes!$E$4:$E$16)</f>
        <v>Copper</v>
      </c>
      <c r="AM22" s="107">
        <f>LOOKUP($AJ22,Pipes!$D$4:$D$16,Pipes!$F$4:$F$16)</f>
        <v>140</v>
      </c>
      <c r="AN22" s="2">
        <f t="shared" si="15"/>
        <v>1664.4322533407155</v>
      </c>
      <c r="AO22" s="2">
        <f t="shared" si="16"/>
        <v>16.32808040527242</v>
      </c>
      <c r="AP22" s="2">
        <f t="shared" si="17"/>
        <v>66.577290133628622</v>
      </c>
      <c r="AQ22" s="4">
        <f t="shared" si="18"/>
        <v>0.65312321621089675</v>
      </c>
      <c r="AR22" s="4">
        <f t="shared" si="19"/>
        <v>163.28080405272419</v>
      </c>
      <c r="AS22" s="26">
        <f t="shared" si="20"/>
        <v>1.02</v>
      </c>
      <c r="AT22" s="4">
        <f t="shared" si="21"/>
        <v>0.16654642013377866</v>
      </c>
      <c r="AU22" s="36">
        <f t="shared" si="22"/>
        <v>0.81966963634467538</v>
      </c>
      <c r="AV22" s="89">
        <f t="shared" si="23"/>
        <v>6.5969703978869297E-3</v>
      </c>
      <c r="AW22" s="109">
        <f t="shared" si="24"/>
        <v>2042.8188974999998</v>
      </c>
      <c r="AX22" s="150">
        <f t="shared" si="25"/>
        <v>8.1712755899999987</v>
      </c>
      <c r="AY22" s="36">
        <f t="shared" si="47"/>
        <v>0.82901318937099255</v>
      </c>
      <c r="AZ22" s="4">
        <f t="shared" si="26"/>
        <v>0.47833063339030385</v>
      </c>
      <c r="BA22" s="36">
        <f t="shared" si="27"/>
        <v>0.50195240001068508</v>
      </c>
      <c r="BB22" s="97">
        <f t="shared" si="28"/>
        <v>24.513826769999998</v>
      </c>
      <c r="BC22" s="97">
        <f t="shared" si="29"/>
        <v>155.75996936819999</v>
      </c>
      <c r="BD22" s="112">
        <f>LOOKUP($AJ22,Pipes!$D$4:$D$16,Pipes!$N$4:$N$16)</f>
        <v>0.38539078986019004</v>
      </c>
      <c r="BE22" s="4">
        <f t="shared" si="30"/>
        <v>8.478597376924181E-2</v>
      </c>
      <c r="BF22" s="4">
        <f t="shared" si="31"/>
        <v>0.84785973769241807</v>
      </c>
      <c r="BG22" s="113">
        <v>80</v>
      </c>
      <c r="BH22" s="115">
        <v>0.01</v>
      </c>
      <c r="BI22" s="4">
        <f t="shared" si="32"/>
        <v>8.478597376924181E-2</v>
      </c>
      <c r="BJ22" s="4">
        <f t="shared" si="33"/>
        <v>0.84785973769241807</v>
      </c>
      <c r="BK22" s="36">
        <f t="shared" si="34"/>
        <v>0.84785973769241807</v>
      </c>
      <c r="BL22" s="89">
        <f t="shared" si="35"/>
        <v>4.7442839400048528E-3</v>
      </c>
      <c r="BM22" s="90">
        <f t="shared" si="36"/>
        <v>1.1785034013605444</v>
      </c>
      <c r="BN22" s="4">
        <f t="shared" si="37"/>
        <v>850.45108380022111</v>
      </c>
      <c r="BO22" s="4">
        <f t="shared" si="38"/>
        <v>8.3429251320801701</v>
      </c>
      <c r="BP22" s="4">
        <f t="shared" si="39"/>
        <v>34.018043352008846</v>
      </c>
      <c r="BQ22" s="4">
        <f t="shared" si="40"/>
        <v>0.3337170052832068</v>
      </c>
      <c r="BR22" s="4">
        <f t="shared" si="41"/>
        <v>83.429251320801697</v>
      </c>
      <c r="BS22" s="4">
        <f t="shared" si="42"/>
        <v>8.5097836347217737E-2</v>
      </c>
      <c r="BT22" s="36">
        <f t="shared" si="43"/>
        <v>0.41881484163042454</v>
      </c>
      <c r="BU22" s="36">
        <f t="shared" si="44"/>
        <v>0.40383040413516691</v>
      </c>
      <c r="BV22" s="42">
        <v>0</v>
      </c>
      <c r="BW22" s="36">
        <f t="shared" si="45"/>
        <v>9.0756753589126271E-2</v>
      </c>
      <c r="BX22" s="120">
        <f>LOOKUP($AJ22,Pipes!$D$4:$D$16,Pipes!$J$4:$J$16)</f>
        <v>17.466666666666665</v>
      </c>
      <c r="BY22" s="5">
        <f t="shared" si="46"/>
        <v>698.66666666666663</v>
      </c>
      <c r="BZ22" s="26"/>
      <c r="CA22" s="2"/>
    </row>
    <row r="23" spans="1:79" ht="12.75" customHeight="1">
      <c r="A23" s="1"/>
      <c r="B23" s="21" t="s">
        <v>197</v>
      </c>
      <c r="C23" s="21" t="s">
        <v>198</v>
      </c>
      <c r="D23" s="2" t="s">
        <v>105</v>
      </c>
      <c r="E23" s="94">
        <v>0.7</v>
      </c>
      <c r="F23" s="8">
        <v>24</v>
      </c>
      <c r="G23" s="2">
        <f t="shared" si="1"/>
        <v>72</v>
      </c>
      <c r="H23" s="3">
        <f t="shared" si="2"/>
        <v>140</v>
      </c>
      <c r="I23" s="24">
        <v>4</v>
      </c>
      <c r="J23" s="8"/>
      <c r="K23" s="8"/>
      <c r="L23" s="8">
        <v>1</v>
      </c>
      <c r="M23" s="8"/>
      <c r="N23" s="24">
        <v>10</v>
      </c>
      <c r="O23" s="2">
        <f t="shared" si="3"/>
        <v>40</v>
      </c>
      <c r="P23" s="3">
        <f>(1.19*F23) + (18.8*POWER(F23,0.5)) + 17.6</f>
        <v>138.26081432864748</v>
      </c>
      <c r="Q23" s="95">
        <f>P23/($R$29*F23)</f>
        <v>8.8628727133748392E-2</v>
      </c>
      <c r="R23" s="3">
        <f>Q23*$R$29*F23</f>
        <v>138.26081432864748</v>
      </c>
      <c r="S23" s="26">
        <v>4</v>
      </c>
      <c r="T23" s="26">
        <f t="shared" si="4"/>
        <v>11.52173452738729</v>
      </c>
      <c r="U23" s="2">
        <v>0.95</v>
      </c>
      <c r="V23" s="3">
        <f>U23*$D$49*F23</f>
        <v>68.399999999999991</v>
      </c>
      <c r="W23" s="3">
        <f t="shared" si="5"/>
        <v>11.399999999999999</v>
      </c>
      <c r="X23" s="3">
        <f t="shared" si="6"/>
        <v>56.999999999999993</v>
      </c>
      <c r="Y23" s="4">
        <f t="shared" si="7"/>
        <v>0.65838483013641658</v>
      </c>
      <c r="Z23" s="96">
        <f>((H23/R23))/24</f>
        <v>4.2190792536976059E-2</v>
      </c>
      <c r="AA23" s="4">
        <f t="shared" si="8"/>
        <v>0.65142857142857125</v>
      </c>
      <c r="AB23" s="4">
        <f t="shared" si="9"/>
        <v>0.54285714285714282</v>
      </c>
      <c r="AC23" s="96">
        <f t="shared" si="10"/>
        <v>0.45191323235593711</v>
      </c>
      <c r="AD23" s="96">
        <f>(24*X23)/((24*X23)+H23)</f>
        <v>0.90716180371352784</v>
      </c>
      <c r="AE23" s="97">
        <f t="shared" si="11"/>
        <v>195.26081432864748</v>
      </c>
      <c r="AF23" s="4">
        <f t="shared" si="12"/>
        <v>1.2012419729935595</v>
      </c>
      <c r="AG23" s="4">
        <f t="shared" si="13"/>
        <v>41.297830808898425</v>
      </c>
      <c r="AH23" s="4">
        <f>AF23*1000000/(E23*1000)</f>
        <v>1716.0599614193707</v>
      </c>
      <c r="AI23" s="98">
        <f t="shared" si="14"/>
        <v>46.74352628514751</v>
      </c>
      <c r="AJ23" s="103">
        <f>IF($AI23&lt;Pipes!$D$4,Pipes!D$4,IF($AI23&lt;Pipes!$D$5,Pipes!D$5,IF($AI23&lt;Pipes!$D$6,Pipes!D$6,IF($AI23&lt;Pipes!$D$7,Pipes!D$7,IF($AI23&lt;Pipes!$D$8,Pipes!D$8,IF($AI23&lt;Pipes!$D$9,Pipes!D$9,IF($AI23&lt;Pipes!$D$10,Pipes!D$10,IF($AI23&lt;Pipes!$D$11,Pipes!D$11,IF($AI23&lt;Pipes!$D$12,Pipes!D$12,IF($AI23&lt;Pipes!$D$13,Pipes!D$13,IF($AI23&lt;Pipes!$D$14,Pipes!D$14,IF($AI23&lt;Pipes!$D$15,Pipes!D$15,Pipes!D$16))))))))))))</f>
        <v>51</v>
      </c>
      <c r="AK23" s="104">
        <f>LOOKUP(AJ23,Pipes!$D$4:$D$16,Pipes!$B$4:$B$16)</f>
        <v>54</v>
      </c>
      <c r="AL23" s="26" t="str">
        <f>LOOKUP($AJ23,Pipes!$D$4:$D$16,Pipes!$E$4:$E$16)</f>
        <v>Copper</v>
      </c>
      <c r="AM23" s="107">
        <f>LOOKUP($AJ23,Pipes!$D$4:$D$16,Pipes!$F$4:$F$16)</f>
        <v>140</v>
      </c>
      <c r="AN23" s="2">
        <f t="shared" si="15"/>
        <v>881.09006881377923</v>
      </c>
      <c r="AO23" s="2">
        <f t="shared" si="16"/>
        <v>8.6434935750631734</v>
      </c>
      <c r="AP23" s="2">
        <f t="shared" si="17"/>
        <v>35.243602752551169</v>
      </c>
      <c r="AQ23" s="4">
        <f t="shared" si="18"/>
        <v>0.34573974300252702</v>
      </c>
      <c r="AR23" s="4">
        <f t="shared" si="19"/>
        <v>86.434935750631752</v>
      </c>
      <c r="AS23" s="26">
        <f t="shared" si="20"/>
        <v>1.02</v>
      </c>
      <c r="AT23" s="4">
        <f t="shared" si="21"/>
        <v>8.8163634465644389E-2</v>
      </c>
      <c r="AU23" s="36">
        <f t="shared" si="22"/>
        <v>0.43390337746817143</v>
      </c>
      <c r="AV23" s="89">
        <f t="shared" si="23"/>
        <v>3.4921968678329951E-3</v>
      </c>
      <c r="AW23" s="109">
        <f t="shared" si="24"/>
        <v>2042.8188974999998</v>
      </c>
      <c r="AX23" s="150">
        <f t="shared" si="25"/>
        <v>8.1712755899999987</v>
      </c>
      <c r="AY23" s="36">
        <f t="shared" si="47"/>
        <v>0.58803155505543758</v>
      </c>
      <c r="AZ23" s="4">
        <f t="shared" si="26"/>
        <v>0.31888708892686912</v>
      </c>
      <c r="BA23" s="36">
        <f t="shared" si="27"/>
        <v>0.33464520925987196</v>
      </c>
      <c r="BB23" s="97">
        <f t="shared" si="28"/>
        <v>24.513826769999998</v>
      </c>
      <c r="BC23" s="97">
        <f t="shared" si="29"/>
        <v>131.24614259819998</v>
      </c>
      <c r="BD23" s="112">
        <f>LOOKUP($AJ23,Pipes!$D$4:$D$16,Pipes!$N$4:$N$16)</f>
        <v>0.38539078986019004</v>
      </c>
      <c r="BE23" s="4">
        <f t="shared" si="30"/>
        <v>8.478597376924181E-2</v>
      </c>
      <c r="BF23" s="4">
        <f t="shared" si="31"/>
        <v>0.84785973769241807</v>
      </c>
      <c r="BG23" s="113">
        <v>80</v>
      </c>
      <c r="BH23" s="115">
        <v>0.02</v>
      </c>
      <c r="BI23" s="4">
        <f t="shared" si="32"/>
        <v>8.478597376924181E-2</v>
      </c>
      <c r="BJ23" s="4">
        <f t="shared" si="33"/>
        <v>0.84785973769241807</v>
      </c>
      <c r="BK23" s="36">
        <f t="shared" si="34"/>
        <v>0.84785973769241807</v>
      </c>
      <c r="BL23" s="89">
        <f t="shared" si="35"/>
        <v>4.7442839400048528E-3</v>
      </c>
      <c r="BM23" s="90">
        <f t="shared" si="36"/>
        <v>0.94054975733773794</v>
      </c>
      <c r="BN23" s="4">
        <f t="shared" si="37"/>
        <v>560.07691348714764</v>
      </c>
      <c r="BO23" s="4">
        <f t="shared" si="38"/>
        <v>5.4943545213089182</v>
      </c>
      <c r="BP23" s="4">
        <f t="shared" si="39"/>
        <v>22.403076539485905</v>
      </c>
      <c r="BQ23" s="4">
        <f t="shared" si="40"/>
        <v>0.21977418085235675</v>
      </c>
      <c r="BR23" s="4">
        <f t="shared" si="41"/>
        <v>54.943545213089187</v>
      </c>
      <c r="BS23" s="4">
        <f t="shared" si="42"/>
        <v>5.6042416117350974E-2</v>
      </c>
      <c r="BT23" s="36">
        <f t="shared" si="43"/>
        <v>0.27581659696970773</v>
      </c>
      <c r="BU23" s="36">
        <f t="shared" si="44"/>
        <v>0.32229231428304655</v>
      </c>
      <c r="BV23" s="42">
        <v>0</v>
      </c>
      <c r="BW23" s="36">
        <f t="shared" si="45"/>
        <v>6.620012214495076E-2</v>
      </c>
      <c r="BX23" s="120">
        <f>LOOKUP($AJ23,Pipes!$D$4:$D$16,Pipes!$J$4:$J$16)</f>
        <v>17.466666666666665</v>
      </c>
      <c r="BY23" s="5">
        <f t="shared" si="46"/>
        <v>698.66666666666663</v>
      </c>
      <c r="BZ23" s="26"/>
      <c r="CA23" s="2"/>
    </row>
    <row r="24" spans="1:79" ht="12.75" customHeight="1">
      <c r="A24" s="1"/>
      <c r="B24" s="21" t="s">
        <v>199</v>
      </c>
      <c r="C24" s="21" t="s">
        <v>200</v>
      </c>
      <c r="D24" s="2" t="s">
        <v>105</v>
      </c>
      <c r="E24" s="94">
        <v>0.7</v>
      </c>
      <c r="F24" s="8">
        <v>12</v>
      </c>
      <c r="G24" s="2">
        <f t="shared" si="1"/>
        <v>36</v>
      </c>
      <c r="H24" s="3">
        <f t="shared" si="2"/>
        <v>70</v>
      </c>
      <c r="I24" s="24">
        <v>4</v>
      </c>
      <c r="J24" s="8"/>
      <c r="K24" s="8"/>
      <c r="L24" s="8"/>
      <c r="M24" s="8">
        <v>1</v>
      </c>
      <c r="N24" s="24">
        <v>10</v>
      </c>
      <c r="O24" s="2">
        <f t="shared" si="3"/>
        <v>40</v>
      </c>
      <c r="P24" s="3">
        <f>(1.19*F24) + (18.8*POWER(F24,0.5)) + 17.6</f>
        <v>97.005110364589797</v>
      </c>
      <c r="Q24" s="95">
        <f>P24/($R$29*F24)</f>
        <v>0.12436552610844846</v>
      </c>
      <c r="R24" s="3">
        <f>Q24*$R$29*F24</f>
        <v>97.005110364589811</v>
      </c>
      <c r="S24" s="26">
        <v>3</v>
      </c>
      <c r="T24" s="26">
        <f t="shared" si="4"/>
        <v>8.0837591970491509</v>
      </c>
      <c r="U24" s="2">
        <v>0.95</v>
      </c>
      <c r="V24" s="3">
        <f>U24*$D$49*F24</f>
        <v>34.199999999999996</v>
      </c>
      <c r="W24" s="3">
        <f t="shared" si="5"/>
        <v>8.5499999999999989</v>
      </c>
      <c r="X24" s="3">
        <f t="shared" si="6"/>
        <v>25.65</v>
      </c>
      <c r="Y24" s="4">
        <f t="shared" si="7"/>
        <v>0.46192909697423717</v>
      </c>
      <c r="Z24" s="96">
        <f>((H24/R24))/24</f>
        <v>3.0067144459755699E-2</v>
      </c>
      <c r="AA24" s="4">
        <f t="shared" si="8"/>
        <v>0.32571428571428562</v>
      </c>
      <c r="AB24" s="4">
        <f t="shared" si="9"/>
        <v>0.24428571428571427</v>
      </c>
      <c r="AC24" s="96">
        <f t="shared" si="10"/>
        <v>0.34590851167491993</v>
      </c>
      <c r="AD24" s="96">
        <f>(24*X24)/((24*X24)+H24)</f>
        <v>0.89789964994165694</v>
      </c>
      <c r="AE24" s="97">
        <f t="shared" si="11"/>
        <v>122.6551103645898</v>
      </c>
      <c r="AF24" s="4">
        <f t="shared" si="12"/>
        <v>0.70621481125995145</v>
      </c>
      <c r="AG24" s="4">
        <f t="shared" si="13"/>
        <v>38.647712791872998</v>
      </c>
      <c r="AH24" s="4">
        <f>AF24*1000000/(E24*1000)</f>
        <v>1008.8783017999307</v>
      </c>
      <c r="AI24" s="98">
        <f t="shared" si="14"/>
        <v>35.840547354714502</v>
      </c>
      <c r="AJ24" s="103">
        <f>IF($AI24&lt;Pipes!$D$4,Pipes!D$4,IF($AI24&lt;Pipes!$D$5,Pipes!D$5,IF($AI24&lt;Pipes!$D$6,Pipes!D$6,IF($AI24&lt;Pipes!$D$7,Pipes!D$7,IF($AI24&lt;Pipes!$D$8,Pipes!D$8,IF($AI24&lt;Pipes!$D$9,Pipes!D$9,IF($AI24&lt;Pipes!$D$10,Pipes!D$10,IF($AI24&lt;Pipes!$D$11,Pipes!D$11,IF($AI24&lt;Pipes!$D$12,Pipes!D$12,IF($AI24&lt;Pipes!$D$13,Pipes!D$13,IF($AI24&lt;Pipes!$D$14,Pipes!D$14,IF($AI24&lt;Pipes!$D$15,Pipes!D$15,Pipes!D$16))))))))))))</f>
        <v>39</v>
      </c>
      <c r="AK24" s="104">
        <f>LOOKUP(AJ24,Pipes!$D$4:$D$16,Pipes!$B$4:$B$16)</f>
        <v>42</v>
      </c>
      <c r="AL24" s="26" t="str">
        <f>LOOKUP($AJ24,Pipes!$D$4:$D$16,Pipes!$E$4:$E$16)</f>
        <v>Copper</v>
      </c>
      <c r="AM24" s="107">
        <f>LOOKUP($AJ24,Pipes!$D$4:$D$16,Pipes!$F$4:$F$16)</f>
        <v>140</v>
      </c>
      <c r="AN24" s="2">
        <f t="shared" si="15"/>
        <v>1215.1599930644315</v>
      </c>
      <c r="AO24" s="2">
        <f t="shared" si="16"/>
        <v>11.920719531962073</v>
      </c>
      <c r="AP24" s="2">
        <f t="shared" si="17"/>
        <v>48.606399722577265</v>
      </c>
      <c r="AQ24" s="4">
        <f t="shared" si="18"/>
        <v>0.47682878127848299</v>
      </c>
      <c r="AR24" s="4">
        <f t="shared" si="19"/>
        <v>119.20719531962075</v>
      </c>
      <c r="AS24" s="26">
        <f t="shared" si="20"/>
        <v>2.34</v>
      </c>
      <c r="AT24" s="4">
        <f t="shared" si="21"/>
        <v>0.27894483704791251</v>
      </c>
      <c r="AU24" s="36">
        <f t="shared" si="22"/>
        <v>0.75577361832639545</v>
      </c>
      <c r="AV24" s="89">
        <f t="shared" si="23"/>
        <v>6.0827142625868398E-3</v>
      </c>
      <c r="AW24" s="109">
        <f t="shared" si="24"/>
        <v>1194.5895974999999</v>
      </c>
      <c r="AX24" s="150">
        <f t="shared" si="25"/>
        <v>4.7783583899999993</v>
      </c>
      <c r="AY24" s="36">
        <f t="shared" si="47"/>
        <v>0.59117776744238859</v>
      </c>
      <c r="AZ24" s="4">
        <f t="shared" si="26"/>
        <v>0.27265789556173131</v>
      </c>
      <c r="BA24" s="36">
        <f t="shared" si="27"/>
        <v>0.2874287172022304</v>
      </c>
      <c r="BB24" s="97">
        <f t="shared" si="28"/>
        <v>14.33507517</v>
      </c>
      <c r="BC24" s="97">
        <f t="shared" si="29"/>
        <v>106.73231582819999</v>
      </c>
      <c r="BD24" s="112">
        <f>LOOKUP($AJ24,Pipes!$D$4:$D$16,Pipes!$N$4:$N$16)</f>
        <v>0.31929785840733338</v>
      </c>
      <c r="BE24" s="4">
        <f t="shared" si="30"/>
        <v>7.0245528849613353E-2</v>
      </c>
      <c r="BF24" s="4">
        <f t="shared" si="31"/>
        <v>0.70245528849613348</v>
      </c>
      <c r="BG24" s="113">
        <v>80</v>
      </c>
      <c r="BH24" s="115">
        <v>0.03</v>
      </c>
      <c r="BI24" s="4">
        <f t="shared" si="32"/>
        <v>7.0245528849613353E-2</v>
      </c>
      <c r="BJ24" s="4">
        <f t="shared" si="33"/>
        <v>0.70245528849613348</v>
      </c>
      <c r="BK24" s="36">
        <f t="shared" si="34"/>
        <v>0.70245528849613348</v>
      </c>
      <c r="BL24" s="89">
        <f t="shared" si="35"/>
        <v>3.9306588054929918E-3</v>
      </c>
      <c r="BM24" s="90">
        <f t="shared" si="36"/>
        <v>0.659898709963196</v>
      </c>
      <c r="BN24" s="4">
        <f t="shared" si="37"/>
        <v>1071.7028616897962</v>
      </c>
      <c r="BO24" s="4">
        <f t="shared" si="38"/>
        <v>10.513405073176902</v>
      </c>
      <c r="BP24" s="4">
        <f t="shared" si="39"/>
        <v>42.868114467591852</v>
      </c>
      <c r="BQ24" s="4">
        <f t="shared" si="40"/>
        <v>0.42053620292707611</v>
      </c>
      <c r="BR24" s="4">
        <f t="shared" si="41"/>
        <v>105.13405073176902</v>
      </c>
      <c r="BS24" s="4">
        <f t="shared" si="42"/>
        <v>0.24601367871233951</v>
      </c>
      <c r="BT24" s="36">
        <f t="shared" si="43"/>
        <v>0.66654988163941564</v>
      </c>
      <c r="BU24" s="36">
        <f t="shared" si="44"/>
        <v>0.38668434577109001</v>
      </c>
      <c r="BV24" s="42">
        <v>0</v>
      </c>
      <c r="BW24" s="36">
        <f t="shared" si="45"/>
        <v>6.7050602224923039E-2</v>
      </c>
      <c r="BX24" s="120">
        <f>LOOKUP($AJ24,Pipes!$D$4:$D$16,Pipes!$J$4:$J$16)</f>
        <v>13.393333333333333</v>
      </c>
      <c r="BY24" s="5">
        <f t="shared" si="46"/>
        <v>535.73333333333335</v>
      </c>
      <c r="BZ24" s="26"/>
      <c r="CA24" s="2"/>
    </row>
    <row r="25" spans="1:79" ht="12.75" customHeight="1">
      <c r="A25" s="1"/>
      <c r="B25" s="21" t="s">
        <v>201</v>
      </c>
      <c r="C25" s="1" t="s">
        <v>202</v>
      </c>
      <c r="D25" s="8" t="s">
        <v>203</v>
      </c>
      <c r="E25" s="94">
        <v>0.7</v>
      </c>
      <c r="F25" s="8">
        <v>6</v>
      </c>
      <c r="G25" s="2">
        <f t="shared" si="1"/>
        <v>18</v>
      </c>
      <c r="H25" s="3">
        <f t="shared" si="2"/>
        <v>35</v>
      </c>
      <c r="I25" s="22">
        <v>10</v>
      </c>
      <c r="J25" s="2"/>
      <c r="K25" s="2"/>
      <c r="L25" s="8">
        <v>1</v>
      </c>
      <c r="M25" s="2"/>
      <c r="N25" s="24">
        <v>80</v>
      </c>
      <c r="O25" s="2">
        <f t="shared" si="3"/>
        <v>800</v>
      </c>
      <c r="P25" s="3">
        <f>(1.19*F25) + (18.8*POWER(F25,0.5)) + 17.6</f>
        <v>70.790407164323739</v>
      </c>
      <c r="Q25" s="151">
        <v>0.35</v>
      </c>
      <c r="R25" s="3">
        <f>Q25*$R$29*F25</f>
        <v>136.5</v>
      </c>
      <c r="S25" s="26">
        <v>3</v>
      </c>
      <c r="T25" s="26">
        <f t="shared" si="4"/>
        <v>11.375</v>
      </c>
      <c r="U25" s="2">
        <v>1</v>
      </c>
      <c r="V25" s="3">
        <f>U25*$D$49*F25</f>
        <v>18</v>
      </c>
      <c r="W25" s="3">
        <f t="shared" si="5"/>
        <v>9</v>
      </c>
      <c r="X25" s="3">
        <f t="shared" si="6"/>
        <v>9</v>
      </c>
      <c r="Y25" s="4">
        <f t="shared" si="7"/>
        <v>0.65</v>
      </c>
      <c r="Z25" s="96">
        <f>((H25/R25))/24</f>
        <v>1.0683760683760682E-2</v>
      </c>
      <c r="AA25" s="4">
        <f t="shared" si="8"/>
        <v>0.17142857142857143</v>
      </c>
      <c r="AB25" s="4">
        <f t="shared" si="9"/>
        <v>8.5714285714285715E-2</v>
      </c>
      <c r="AC25" s="96">
        <f t="shared" si="10"/>
        <v>0.11650485436893203</v>
      </c>
      <c r="AD25" s="96">
        <f>(24*X25)/((24*X25)+H25)</f>
        <v>0.8605577689243028</v>
      </c>
      <c r="AE25" s="97">
        <f t="shared" si="11"/>
        <v>145.5</v>
      </c>
      <c r="AF25" s="4">
        <f t="shared" si="12"/>
        <v>0.73571428571428577</v>
      </c>
      <c r="AG25" s="4">
        <f t="shared" si="13"/>
        <v>32.912621359223301</v>
      </c>
      <c r="AH25" s="4">
        <f>AF25*1000000/(E25*1000)</f>
        <v>1051.0204081632655</v>
      </c>
      <c r="AI25" s="98">
        <f t="shared" si="14"/>
        <v>36.58144169285746</v>
      </c>
      <c r="AJ25" s="103">
        <f>IF($AI25&lt;Pipes!$D$4,Pipes!D$4,IF($AI25&lt;Pipes!$D$5,Pipes!D$5,IF($AI25&lt;Pipes!$D$6,Pipes!D$6,IF($AI25&lt;Pipes!$D$7,Pipes!D$7,IF($AI25&lt;Pipes!$D$8,Pipes!D$8,IF($AI25&lt;Pipes!$D$9,Pipes!D$9,IF($AI25&lt;Pipes!$D$10,Pipes!D$10,IF($AI25&lt;Pipes!$D$11,Pipes!D$11,IF($AI25&lt;Pipes!$D$12,Pipes!D$12,IF($AI25&lt;Pipes!$D$13,Pipes!D$13,IF($AI25&lt;Pipes!$D$14,Pipes!D$14,IF($AI25&lt;Pipes!$D$15,Pipes!D$15,Pipes!D$16))))))))))))</f>
        <v>39</v>
      </c>
      <c r="AK25" s="104">
        <f>LOOKUP(AJ25,Pipes!$D$4:$D$16,Pipes!$B$4:$B$16)</f>
        <v>42</v>
      </c>
      <c r="AL25" s="26" t="str">
        <f>LOOKUP($AJ25,Pipes!$D$4:$D$16,Pipes!$E$4:$E$16)</f>
        <v>Copper</v>
      </c>
      <c r="AM25" s="107">
        <f>LOOKUP($AJ25,Pipes!$D$4:$D$16,Pipes!$F$4:$F$16)</f>
        <v>140</v>
      </c>
      <c r="AN25" s="2">
        <f t="shared" si="15"/>
        <v>1310.8345723667233</v>
      </c>
      <c r="AO25" s="2">
        <f t="shared" si="16"/>
        <v>12.859287154917556</v>
      </c>
      <c r="AP25" s="2">
        <f t="shared" si="17"/>
        <v>131.08345723667233</v>
      </c>
      <c r="AQ25" s="4">
        <f t="shared" si="18"/>
        <v>1.2859287154917556</v>
      </c>
      <c r="AR25" s="4">
        <f t="shared" ref="AR25:AR28" si="48">AQ25*1000/I25</f>
        <v>128.59287154917556</v>
      </c>
      <c r="AS25" s="26">
        <f t="shared" si="20"/>
        <v>0.78</v>
      </c>
      <c r="AT25" s="4">
        <f t="shared" ref="AT25:AT28" si="49">AS25*AR25/1000</f>
        <v>0.10030243980835693</v>
      </c>
      <c r="AU25" s="36">
        <f t="shared" si="22"/>
        <v>1.3862311553001125</v>
      </c>
      <c r="AV25" s="89">
        <f t="shared" si="23"/>
        <v>1.1156843550927819E-2</v>
      </c>
      <c r="AW25" s="109">
        <f t="shared" si="24"/>
        <v>1194.5895974999999</v>
      </c>
      <c r="AX25" s="150">
        <f t="shared" si="25"/>
        <v>11.945895974999999</v>
      </c>
      <c r="AY25" s="36">
        <f t="shared" si="47"/>
        <v>0.61587200093987582</v>
      </c>
      <c r="AZ25" s="4">
        <f t="shared" si="26"/>
        <v>0.143504155558806</v>
      </c>
      <c r="BA25" s="36">
        <f t="shared" si="27"/>
        <v>0.15628742670057313</v>
      </c>
      <c r="BB25" s="97">
        <f t="shared" si="28"/>
        <v>35.837687924999997</v>
      </c>
      <c r="BC25" s="97">
        <f t="shared" si="29"/>
        <v>92.397240658199991</v>
      </c>
      <c r="BD25" s="112">
        <f>LOOKUP($AJ25,Pipes!$D$4:$D$16,Pipes!$N$4:$N$16)</f>
        <v>0.31929785840733338</v>
      </c>
      <c r="BE25" s="4">
        <f t="shared" si="30"/>
        <v>0.17561382212403337</v>
      </c>
      <c r="BF25" s="4">
        <f t="shared" si="31"/>
        <v>14.049105769922669</v>
      </c>
      <c r="BG25" s="113">
        <v>80</v>
      </c>
      <c r="BH25" s="115">
        <v>0.1</v>
      </c>
      <c r="BI25" s="4">
        <f t="shared" si="32"/>
        <v>0.17561382212403337</v>
      </c>
      <c r="BJ25" s="4">
        <f t="shared" si="33"/>
        <v>14.049105769922669</v>
      </c>
      <c r="BK25" s="36">
        <f t="shared" si="34"/>
        <v>14.049105769922669</v>
      </c>
      <c r="BL25" s="89">
        <f t="shared" si="35"/>
        <v>7.8613176109859836E-2</v>
      </c>
      <c r="BM25" s="90">
        <f t="shared" si="36"/>
        <v>0.9285714285714286</v>
      </c>
      <c r="BN25" s="4">
        <f t="shared" si="37"/>
        <v>2017.4205269705278</v>
      </c>
      <c r="BO25" s="4">
        <f t="shared" si="38"/>
        <v>19.790895369580877</v>
      </c>
      <c r="BP25" s="4">
        <f t="shared" si="39"/>
        <v>201.7420526970528</v>
      </c>
      <c r="BQ25" s="4">
        <f t="shared" si="40"/>
        <v>1.9790895369580881</v>
      </c>
      <c r="BR25" s="4">
        <f t="shared" si="41"/>
        <v>197.9089536958088</v>
      </c>
      <c r="BS25" s="4">
        <f t="shared" si="42"/>
        <v>0.15436898388273088</v>
      </c>
      <c r="BT25" s="36">
        <f t="shared" si="43"/>
        <v>2.133458520840819</v>
      </c>
      <c r="BU25" s="36">
        <f t="shared" si="44"/>
        <v>0.54411992316047275</v>
      </c>
      <c r="BV25" s="42">
        <v>0</v>
      </c>
      <c r="BW25" s="36">
        <f t="shared" si="45"/>
        <v>5.6241475211591445E-2</v>
      </c>
      <c r="BX25" s="120">
        <f>LOOKUP($AJ25,Pipes!$D$4:$D$16,Pipes!$J$4:$J$16)</f>
        <v>13.393333333333333</v>
      </c>
      <c r="BY25" s="5">
        <f t="shared" si="46"/>
        <v>10714.666666666666</v>
      </c>
      <c r="BZ25" s="26"/>
      <c r="CA25" s="2"/>
    </row>
    <row r="26" spans="1:79" ht="12.75" customHeight="1">
      <c r="A26" s="1"/>
      <c r="B26" s="21" t="s">
        <v>204</v>
      </c>
      <c r="C26" s="1" t="s">
        <v>202</v>
      </c>
      <c r="D26" s="8" t="s">
        <v>203</v>
      </c>
      <c r="E26" s="94">
        <v>0.7</v>
      </c>
      <c r="F26" s="2">
        <v>4</v>
      </c>
      <c r="G26" s="2">
        <f t="shared" si="1"/>
        <v>12</v>
      </c>
      <c r="H26" s="3">
        <f t="shared" si="2"/>
        <v>23.333333333333332</v>
      </c>
      <c r="I26" s="22">
        <v>6</v>
      </c>
      <c r="J26" s="8"/>
      <c r="K26" s="8"/>
      <c r="L26" s="8">
        <v>1</v>
      </c>
      <c r="M26" s="8"/>
      <c r="N26" s="24">
        <v>80</v>
      </c>
      <c r="O26" s="2">
        <f t="shared" si="3"/>
        <v>480</v>
      </c>
      <c r="P26" s="3">
        <f>(1.19*F26) + (18.8*POWER(F26,0.5)) + 17.6</f>
        <v>59.96</v>
      </c>
      <c r="Q26" s="151">
        <v>0.5</v>
      </c>
      <c r="R26" s="3">
        <f>Q26*$R$29*F26</f>
        <v>130</v>
      </c>
      <c r="S26" s="26">
        <v>2</v>
      </c>
      <c r="T26" s="26">
        <f t="shared" si="4"/>
        <v>10.833333333333334</v>
      </c>
      <c r="U26" s="2">
        <v>1</v>
      </c>
      <c r="V26" s="3">
        <f>U26*$D$49*F26</f>
        <v>12</v>
      </c>
      <c r="W26" s="3">
        <f t="shared" si="5"/>
        <v>6</v>
      </c>
      <c r="X26" s="3">
        <f t="shared" si="6"/>
        <v>6</v>
      </c>
      <c r="Y26" s="4">
        <f t="shared" si="7"/>
        <v>0.61904761904761907</v>
      </c>
      <c r="Z26" s="96">
        <f>((H26/R26))/24</f>
        <v>7.478632478632479E-3</v>
      </c>
      <c r="AA26" s="4">
        <f t="shared" si="8"/>
        <v>0.11428571428571428</v>
      </c>
      <c r="AB26" s="4">
        <f t="shared" si="9"/>
        <v>5.7142857142857141E-2</v>
      </c>
      <c r="AC26" s="96">
        <f t="shared" si="10"/>
        <v>8.4507042253521125E-2</v>
      </c>
      <c r="AD26" s="96">
        <f>(24*X26)/((24*X26)+H26)</f>
        <v>0.86055776892430269</v>
      </c>
      <c r="AE26" s="97">
        <f t="shared" si="11"/>
        <v>136</v>
      </c>
      <c r="AF26" s="4">
        <f t="shared" si="12"/>
        <v>0.67619047619047623</v>
      </c>
      <c r="AG26" s="4">
        <f t="shared" si="13"/>
        <v>32.112676056338024</v>
      </c>
      <c r="AH26" s="4">
        <f>AF26*1000000/(E26*1000)</f>
        <v>965.98639455782313</v>
      </c>
      <c r="AI26" s="98">
        <f t="shared" si="14"/>
        <v>35.070402280373457</v>
      </c>
      <c r="AJ26" s="103">
        <f>IF($AI26&lt;Pipes!$D$4,Pipes!D$4,IF($AI26&lt;Pipes!$D$5,Pipes!D$5,IF($AI26&lt;Pipes!$D$6,Pipes!D$6,IF($AI26&lt;Pipes!$D$7,Pipes!D$7,IF($AI26&lt;Pipes!$D$8,Pipes!D$8,IF($AI26&lt;Pipes!$D$9,Pipes!D$9,IF($AI26&lt;Pipes!$D$10,Pipes!D$10,IF($AI26&lt;Pipes!$D$11,Pipes!D$11,IF($AI26&lt;Pipes!$D$12,Pipes!D$12,IF($AI26&lt;Pipes!$D$13,Pipes!D$13,IF($AI26&lt;Pipes!$D$14,Pipes!D$14,IF($AI26&lt;Pipes!$D$15,Pipes!D$15,Pipes!D$16))))))))))))</f>
        <v>39</v>
      </c>
      <c r="AK26" s="104">
        <f>LOOKUP(AJ26,Pipes!$D$4:$D$16,Pipes!$B$4:$B$16)</f>
        <v>42</v>
      </c>
      <c r="AL26" s="26" t="str">
        <f>LOOKUP($AJ26,Pipes!$D$4:$D$16,Pipes!$E$4:$E$16)</f>
        <v>Copper</v>
      </c>
      <c r="AM26" s="107">
        <f>LOOKUP($AJ26,Pipes!$D$4:$D$16,Pipes!$F$4:$F$16)</f>
        <v>140</v>
      </c>
      <c r="AN26" s="2">
        <f t="shared" si="15"/>
        <v>1121.2187426503715</v>
      </c>
      <c r="AO26" s="2">
        <f t="shared" si="16"/>
        <v>10.999155865400146</v>
      </c>
      <c r="AP26" s="2">
        <f t="shared" si="17"/>
        <v>67.273124559022293</v>
      </c>
      <c r="AQ26" s="4">
        <f t="shared" si="18"/>
        <v>0.65994935192400872</v>
      </c>
      <c r="AR26" s="4">
        <f t="shared" si="48"/>
        <v>109.99155865400145</v>
      </c>
      <c r="AS26" s="26">
        <f t="shared" si="20"/>
        <v>0.78</v>
      </c>
      <c r="AT26" s="4">
        <f t="shared" si="49"/>
        <v>8.5793415750121144E-2</v>
      </c>
      <c r="AU26" s="36">
        <f t="shared" si="22"/>
        <v>0.74574276767412984</v>
      </c>
      <c r="AV26" s="89">
        <f t="shared" si="23"/>
        <v>6.0019826825886821E-3</v>
      </c>
      <c r="AW26" s="109">
        <f t="shared" si="24"/>
        <v>1194.5895974999999</v>
      </c>
      <c r="AX26" s="150">
        <f t="shared" si="25"/>
        <v>7.1675375849999989</v>
      </c>
      <c r="AY26" s="36">
        <f t="shared" si="47"/>
        <v>0.56604416914862377</v>
      </c>
      <c r="AZ26" s="4">
        <f t="shared" si="26"/>
        <v>9.5669437039203997E-2</v>
      </c>
      <c r="BA26" s="36">
        <f t="shared" si="27"/>
        <v>0.10714658497778022</v>
      </c>
      <c r="BB26" s="97">
        <f t="shared" si="28"/>
        <v>21.502612754999994</v>
      </c>
      <c r="BC26" s="97">
        <f t="shared" si="29"/>
        <v>56.559552733199993</v>
      </c>
      <c r="BD26" s="112">
        <f>LOOKUP($AJ26,Pipes!$D$4:$D$16,Pipes!$N$4:$N$16)</f>
        <v>0.31929785840733338</v>
      </c>
      <c r="BE26" s="4">
        <f t="shared" si="30"/>
        <v>0.10536829327442002</v>
      </c>
      <c r="BF26" s="4">
        <f t="shared" si="31"/>
        <v>8.4294634619536009</v>
      </c>
      <c r="BG26" s="113">
        <v>80</v>
      </c>
      <c r="BH26" s="115">
        <v>0.6</v>
      </c>
      <c r="BI26" s="4">
        <f t="shared" si="32"/>
        <v>0.10536829327442002</v>
      </c>
      <c r="BJ26" s="4">
        <f t="shared" si="33"/>
        <v>8.4294634619536009</v>
      </c>
      <c r="BK26" s="36">
        <f t="shared" si="34"/>
        <v>8.4294634619536009</v>
      </c>
      <c r="BL26" s="89">
        <f t="shared" si="35"/>
        <v>4.7167905665915902E-2</v>
      </c>
      <c r="BM26" s="90">
        <f t="shared" si="36"/>
        <v>0.88435374149659862</v>
      </c>
      <c r="BN26" s="4">
        <f t="shared" si="37"/>
        <v>1843.121026080672</v>
      </c>
      <c r="BO26" s="4">
        <f t="shared" si="38"/>
        <v>18.081017265851393</v>
      </c>
      <c r="BP26" s="4">
        <f t="shared" si="39"/>
        <v>110.58726156484032</v>
      </c>
      <c r="BQ26" s="4">
        <f t="shared" si="40"/>
        <v>1.0848610359510835</v>
      </c>
      <c r="BR26" s="4">
        <f t="shared" si="41"/>
        <v>180.81017265851392</v>
      </c>
      <c r="BS26" s="4">
        <f t="shared" si="42"/>
        <v>0.14103193467364086</v>
      </c>
      <c r="BT26" s="36">
        <f t="shared" si="43"/>
        <v>1.2258929706247244</v>
      </c>
      <c r="BU26" s="36">
        <f t="shared" si="44"/>
        <v>0.51820945062902168</v>
      </c>
      <c r="BV26" s="42">
        <v>0</v>
      </c>
      <c r="BW26" s="36">
        <f t="shared" si="45"/>
        <v>4.481428013604348E-2</v>
      </c>
      <c r="BX26" s="120">
        <f>LOOKUP($AJ26,Pipes!$D$4:$D$16,Pipes!$J$4:$J$16)</f>
        <v>13.393333333333333</v>
      </c>
      <c r="BY26" s="5">
        <f t="shared" si="46"/>
        <v>6428.7999999999993</v>
      </c>
      <c r="BZ26" s="26"/>
      <c r="CA26" s="2"/>
    </row>
    <row r="27" spans="1:79" ht="12.75" customHeight="1">
      <c r="A27" s="1"/>
      <c r="B27" s="21" t="s">
        <v>205</v>
      </c>
      <c r="C27" s="1" t="s">
        <v>202</v>
      </c>
      <c r="D27" s="8" t="s">
        <v>203</v>
      </c>
      <c r="E27" s="94">
        <v>0.7</v>
      </c>
      <c r="F27" s="8">
        <v>2</v>
      </c>
      <c r="G27" s="2">
        <f t="shared" si="1"/>
        <v>6</v>
      </c>
      <c r="H27" s="3">
        <f t="shared" si="2"/>
        <v>11.666666666666666</v>
      </c>
      <c r="I27" s="22">
        <v>6</v>
      </c>
      <c r="J27" s="8"/>
      <c r="K27" s="8"/>
      <c r="L27" s="8"/>
      <c r="M27" s="8">
        <v>1</v>
      </c>
      <c r="N27" s="24">
        <v>80</v>
      </c>
      <c r="O27" s="2">
        <f t="shared" si="3"/>
        <v>480</v>
      </c>
      <c r="P27" s="3">
        <f>(1.19*F27) + (18.8*POWER(F27,0.5)) + 17.6</f>
        <v>46.567214972614195</v>
      </c>
      <c r="Q27" s="151">
        <v>0.8</v>
      </c>
      <c r="R27" s="3">
        <f>Q27*$R$29*F27</f>
        <v>104</v>
      </c>
      <c r="S27" s="26">
        <v>2</v>
      </c>
      <c r="T27" s="26">
        <f t="shared" si="4"/>
        <v>8.6666666666666661</v>
      </c>
      <c r="U27" s="2">
        <v>1</v>
      </c>
      <c r="V27" s="3">
        <f>U27*$D$49*F27</f>
        <v>6</v>
      </c>
      <c r="W27" s="3">
        <f t="shared" si="5"/>
        <v>6</v>
      </c>
      <c r="X27" s="3">
        <f t="shared" si="6"/>
        <v>0</v>
      </c>
      <c r="Y27" s="4">
        <f t="shared" si="7"/>
        <v>0.49523809523809526</v>
      </c>
      <c r="Z27" s="96">
        <f>((H27/R27))/24</f>
        <v>4.674145299145299E-3</v>
      </c>
      <c r="AA27" s="4">
        <f t="shared" si="8"/>
        <v>5.7142857142857141E-2</v>
      </c>
      <c r="AB27" s="4">
        <f t="shared" si="9"/>
        <v>0</v>
      </c>
      <c r="AC27" s="96">
        <f t="shared" si="10"/>
        <v>0</v>
      </c>
      <c r="AD27" s="96">
        <f>(24*X27)/((24*X27)+H27)</f>
        <v>0</v>
      </c>
      <c r="AE27" s="3">
        <f t="shared" si="11"/>
        <v>104</v>
      </c>
      <c r="AF27" s="4">
        <f t="shared" si="12"/>
        <v>0.49523809523809526</v>
      </c>
      <c r="AG27" s="4">
        <f t="shared" si="13"/>
        <v>30</v>
      </c>
      <c r="AH27" s="4">
        <f>AF27*1000000/(E27*1000)</f>
        <v>707.48299319727892</v>
      </c>
      <c r="AI27" s="98">
        <f t="shared" si="14"/>
        <v>30.01326515120067</v>
      </c>
      <c r="AJ27" s="103">
        <f>IF($AI27&lt;Pipes!$D$4,Pipes!D$4,IF($AI27&lt;Pipes!$D$5,Pipes!D$5,IF($AI27&lt;Pipes!$D$6,Pipes!D$6,IF($AI27&lt;Pipes!$D$7,Pipes!D$7,IF($AI27&lt;Pipes!$D$8,Pipes!D$8,IF($AI27&lt;Pipes!$D$9,Pipes!D$9,IF($AI27&lt;Pipes!$D$10,Pipes!D$10,IF($AI27&lt;Pipes!$D$11,Pipes!D$11,IF($AI27&lt;Pipes!$D$12,Pipes!D$12,IF($AI27&lt;Pipes!$D$13,Pipes!D$13,IF($AI27&lt;Pipes!$D$14,Pipes!D$14,IF($AI27&lt;Pipes!$D$15,Pipes!D$15,Pipes!D$16))))))))))))</f>
        <v>32.6</v>
      </c>
      <c r="AK27" s="104">
        <f>LOOKUP(AJ27,Pipes!$D$4:$D$16,Pipes!$B$4:$B$16)</f>
        <v>35</v>
      </c>
      <c r="AL27" s="26" t="str">
        <f>LOOKUP($AJ27,Pipes!$D$4:$D$16,Pipes!$E$4:$E$16)</f>
        <v>Copper</v>
      </c>
      <c r="AM27" s="107">
        <f>LOOKUP($AJ27,Pipes!$D$4:$D$16,Pipes!$F$4:$F$16)</f>
        <v>140</v>
      </c>
      <c r="AN27" s="2">
        <f t="shared" si="15"/>
        <v>1506.4776465351558</v>
      </c>
      <c r="AO27" s="2">
        <f t="shared" si="16"/>
        <v>14.77854571250988</v>
      </c>
      <c r="AP27" s="2">
        <f t="shared" si="17"/>
        <v>90.388658792109339</v>
      </c>
      <c r="AQ27" s="4">
        <f t="shared" si="18"/>
        <v>0.88671274275059264</v>
      </c>
      <c r="AR27" s="4">
        <f t="shared" si="48"/>
        <v>147.78545712509876</v>
      </c>
      <c r="AS27" s="26">
        <f t="shared" si="20"/>
        <v>1.956</v>
      </c>
      <c r="AT27" s="4">
        <f t="shared" si="49"/>
        <v>0.28906835413669318</v>
      </c>
      <c r="AU27" s="36">
        <f t="shared" si="22"/>
        <v>1.1757810968872859</v>
      </c>
      <c r="AV27" s="89">
        <f t="shared" si="23"/>
        <v>9.4630723728538375E-3</v>
      </c>
      <c r="AW27" s="109">
        <f t="shared" si="24"/>
        <v>834.68904709999993</v>
      </c>
      <c r="AX27" s="150">
        <f t="shared" si="25"/>
        <v>5.0081342826000004</v>
      </c>
      <c r="AY27" s="36">
        <f t="shared" si="47"/>
        <v>0.59332046701550079</v>
      </c>
      <c r="AZ27" s="4">
        <f t="shared" si="26"/>
        <v>6.8460053886403929E-2</v>
      </c>
      <c r="BA27" s="36">
        <f t="shared" si="27"/>
        <v>7.9437445912312651E-2</v>
      </c>
      <c r="BB27" s="97">
        <f t="shared" si="28"/>
        <v>15.024402847800001</v>
      </c>
      <c r="BC27" s="97">
        <f t="shared" si="29"/>
        <v>35.056939978199999</v>
      </c>
      <c r="BD27" s="112">
        <f>LOOKUP($AJ27,Pipes!$D$4:$D$16,Pipes!$N$4:$N$16)</f>
        <v>0.28029813050148955</v>
      </c>
      <c r="BE27" s="4">
        <f t="shared" si="30"/>
        <v>9.2498383065491546E-2</v>
      </c>
      <c r="BF27" s="4">
        <f t="shared" si="31"/>
        <v>7.3998706452393233</v>
      </c>
      <c r="BG27" s="113">
        <v>80</v>
      </c>
      <c r="BH27" s="115">
        <v>0.7</v>
      </c>
      <c r="BI27" s="4">
        <f t="shared" si="32"/>
        <v>9.2498383065491546E-2</v>
      </c>
      <c r="BJ27" s="4">
        <f t="shared" si="33"/>
        <v>7.3998706452393233</v>
      </c>
      <c r="BK27" s="36">
        <f t="shared" si="34"/>
        <v>7.3998706452393233</v>
      </c>
      <c r="BL27" s="89">
        <f t="shared" si="35"/>
        <v>4.1406716110699696E-2</v>
      </c>
      <c r="BM27" s="90">
        <f t="shared" si="36"/>
        <v>0.70748299319727892</v>
      </c>
      <c r="BN27" s="4">
        <f t="shared" si="37"/>
        <v>2916.3599251208489</v>
      </c>
      <c r="BO27" s="4">
        <f t="shared" si="38"/>
        <v>28.609490865435529</v>
      </c>
      <c r="BP27" s="4">
        <f t="shared" si="39"/>
        <v>174.98159550725094</v>
      </c>
      <c r="BQ27" s="4">
        <f t="shared" si="40"/>
        <v>1.7165694519261319</v>
      </c>
      <c r="BR27" s="4">
        <f t="shared" si="41"/>
        <v>286.09490865435532</v>
      </c>
      <c r="BS27" s="4">
        <f t="shared" si="42"/>
        <v>0.55960164132791901</v>
      </c>
      <c r="BT27" s="36">
        <f t="shared" si="43"/>
        <v>2.2761710932540509</v>
      </c>
      <c r="BU27" s="36">
        <f t="shared" si="44"/>
        <v>0.59332046701550079</v>
      </c>
      <c r="BV27" s="42">
        <v>0</v>
      </c>
      <c r="BW27" s="36">
        <f t="shared" si="45"/>
        <v>4.056396825843131E-2</v>
      </c>
      <c r="BX27" s="120">
        <f>LOOKUP($AJ27,Pipes!$D$4:$D$16,Pipes!$J$4:$J$16)</f>
        <v>10.979999999999999</v>
      </c>
      <c r="BY27" s="5">
        <f t="shared" si="46"/>
        <v>5270.4</v>
      </c>
      <c r="BZ27" s="26"/>
      <c r="CA27" s="2"/>
    </row>
    <row r="28" spans="1:79" ht="13.5" customHeight="1">
      <c r="A28" s="152"/>
      <c r="B28" s="153" t="s">
        <v>206</v>
      </c>
      <c r="C28" s="152" t="s">
        <v>207</v>
      </c>
      <c r="D28" s="8" t="s">
        <v>203</v>
      </c>
      <c r="E28" s="94">
        <v>0.5</v>
      </c>
      <c r="F28" s="2">
        <v>1</v>
      </c>
      <c r="G28" s="2">
        <f t="shared" si="1"/>
        <v>3</v>
      </c>
      <c r="H28" s="3">
        <f t="shared" si="2"/>
        <v>5.833333333333333</v>
      </c>
      <c r="I28" s="22">
        <v>8</v>
      </c>
      <c r="J28" s="8">
        <v>5</v>
      </c>
      <c r="K28" s="2"/>
      <c r="L28" s="2"/>
      <c r="M28" s="2"/>
      <c r="N28" s="24">
        <v>480</v>
      </c>
      <c r="O28" s="2">
        <f t="shared" si="3"/>
        <v>3840</v>
      </c>
      <c r="P28" s="3">
        <f>(1.19*F28) + (18.8*POWER(F28,0.5)) + 17.6</f>
        <v>37.590000000000003</v>
      </c>
      <c r="Q28" s="154">
        <v>1</v>
      </c>
      <c r="R28" s="3">
        <f>Q28*$R$29*F28</f>
        <v>65</v>
      </c>
      <c r="S28" s="26">
        <v>1</v>
      </c>
      <c r="T28" s="26">
        <f t="shared" si="4"/>
        <v>5.416666666666667</v>
      </c>
      <c r="U28" s="2">
        <v>1</v>
      </c>
      <c r="V28" s="3">
        <f>U28*$D$49*F28</f>
        <v>3</v>
      </c>
      <c r="W28" s="3">
        <f t="shared" si="5"/>
        <v>3</v>
      </c>
      <c r="X28" s="3">
        <f t="shared" si="6"/>
        <v>0</v>
      </c>
      <c r="Y28" s="4">
        <f t="shared" si="7"/>
        <v>0.30952380952380953</v>
      </c>
      <c r="Z28" s="96">
        <f>((H28/R28))/24</f>
        <v>3.7393162393162395E-3</v>
      </c>
      <c r="AA28" s="4">
        <f t="shared" si="8"/>
        <v>2.8571428571428571E-2</v>
      </c>
      <c r="AB28" s="4">
        <f t="shared" si="9"/>
        <v>0</v>
      </c>
      <c r="AC28" s="96">
        <f t="shared" si="10"/>
        <v>0</v>
      </c>
      <c r="AD28" s="96">
        <f>(24*X28)/((24*X28)+H28)</f>
        <v>0</v>
      </c>
      <c r="AE28" s="3">
        <f t="shared" si="11"/>
        <v>65</v>
      </c>
      <c r="AF28" s="4">
        <f t="shared" si="12"/>
        <v>0.30952380952380953</v>
      </c>
      <c r="AG28" s="4">
        <f t="shared" si="13"/>
        <v>30</v>
      </c>
      <c r="AH28" s="4">
        <f>AF28*1000000/(E28*1000)</f>
        <v>619.04761904761904</v>
      </c>
      <c r="AI28" s="98">
        <f t="shared" si="14"/>
        <v>28.074838813548723</v>
      </c>
      <c r="AJ28" s="103">
        <f>IF($AI28&lt;Pipes!$D$4,Pipes!D$4,IF($AI28&lt;Pipes!$D$5,Pipes!D$5,IF($AI28&lt;Pipes!$D$6,Pipes!D$6,IF($AI28&lt;Pipes!$D$7,Pipes!D$7,IF($AI28&lt;Pipes!$D$8,Pipes!D$8,IF($AI28&lt;Pipes!$D$9,Pipes!D$9,IF($AI28&lt;Pipes!$D$10,Pipes!D$10,IF($AI28&lt;Pipes!$D$11,Pipes!D$11,IF($AI28&lt;Pipes!$D$12,Pipes!D$12,IF($AI28&lt;Pipes!$D$13,Pipes!D$13,IF($AI28&lt;Pipes!$D$14,Pipes!D$14,IF($AI28&lt;Pipes!$D$15,Pipes!D$15,Pipes!D$16))))))))))))</f>
        <v>32.6</v>
      </c>
      <c r="AK28" s="104">
        <f>LOOKUP(AJ28,Pipes!$D$4:$D$16,Pipes!$B$4:$B$16)</f>
        <v>35</v>
      </c>
      <c r="AL28" s="26" t="str">
        <f>LOOKUP($AJ28,Pipes!$D$4:$D$16,Pipes!$E$4:$E$16)</f>
        <v>Copper</v>
      </c>
      <c r="AM28" s="107">
        <f>LOOKUP($AJ28,Pipes!$D$4:$D$16,Pipes!$F$4:$F$16)</f>
        <v>140</v>
      </c>
      <c r="AN28" s="2">
        <f t="shared" si="15"/>
        <v>630.85926265659668</v>
      </c>
      <c r="AO28" s="2">
        <f t="shared" si="16"/>
        <v>6.1887293666612138</v>
      </c>
      <c r="AP28" s="2">
        <f t="shared" si="17"/>
        <v>50.468741012527737</v>
      </c>
      <c r="AQ28" s="4">
        <f t="shared" si="18"/>
        <v>0.49509834933289709</v>
      </c>
      <c r="AR28" s="4">
        <f t="shared" si="48"/>
        <v>61.887293666612138</v>
      </c>
      <c r="AS28" s="26">
        <f t="shared" si="20"/>
        <v>4.8899999999999997</v>
      </c>
      <c r="AT28" s="4">
        <f t="shared" si="49"/>
        <v>0.30262886602973332</v>
      </c>
      <c r="AU28" s="36">
        <f t="shared" si="22"/>
        <v>0.79772721536263047</v>
      </c>
      <c r="AV28" s="89">
        <f t="shared" si="23"/>
        <v>6.420370588331884E-3</v>
      </c>
      <c r="AW28" s="109">
        <f t="shared" si="24"/>
        <v>834.68904709999993</v>
      </c>
      <c r="AX28" s="150">
        <f t="shared" si="25"/>
        <v>6.6775123767999993</v>
      </c>
      <c r="AY28" s="36">
        <f t="shared" si="47"/>
        <v>0.37082529188468794</v>
      </c>
      <c r="AZ28" s="4">
        <f t="shared" si="26"/>
        <v>3.4230026943201965E-2</v>
      </c>
      <c r="BA28" s="36">
        <f t="shared" si="27"/>
        <v>4.1006243519966269E-2</v>
      </c>
      <c r="BB28" s="97">
        <f t="shared" si="28"/>
        <v>20.032537130399998</v>
      </c>
      <c r="BC28" s="97">
        <f>BB28</f>
        <v>20.032537130399998</v>
      </c>
      <c r="BD28" s="112">
        <f>LOOKUP($AJ28,Pipes!$D$4:$D$16,Pipes!$N$4:$N$16)</f>
        <v>0.28029813050148955</v>
      </c>
      <c r="BE28" s="4">
        <f t="shared" si="30"/>
        <v>0.12333117742065541</v>
      </c>
      <c r="BF28" s="4">
        <f t="shared" si="31"/>
        <v>59.198965161914586</v>
      </c>
      <c r="BG28" s="113">
        <v>80</v>
      </c>
      <c r="BH28" s="115">
        <v>0.8</v>
      </c>
      <c r="BI28" s="4">
        <f t="shared" si="32"/>
        <v>0.12333117742065541</v>
      </c>
      <c r="BJ28" s="4">
        <f t="shared" si="33"/>
        <v>59.1989651619146</v>
      </c>
      <c r="BK28" s="36">
        <f t="shared" si="34"/>
        <v>59.1989651619146</v>
      </c>
      <c r="BL28" s="89">
        <f t="shared" si="35"/>
        <v>0.33125372888559768</v>
      </c>
      <c r="BM28" s="90">
        <f t="shared" si="36"/>
        <v>0.44217687074829931</v>
      </c>
      <c r="BN28" s="4">
        <f t="shared" si="37"/>
        <v>1221.2678204913893</v>
      </c>
      <c r="BO28" s="4">
        <f t="shared" si="38"/>
        <v>11.980637319020531</v>
      </c>
      <c r="BP28" s="4">
        <f t="shared" si="39"/>
        <v>97.70142563931114</v>
      </c>
      <c r="BQ28" s="4">
        <f t="shared" si="40"/>
        <v>0.95845098552164232</v>
      </c>
      <c r="BR28" s="4">
        <f t="shared" si="41"/>
        <v>119.80637319020529</v>
      </c>
      <c r="BS28" s="4">
        <f t="shared" si="42"/>
        <v>0.58585316490010386</v>
      </c>
      <c r="BT28" s="36">
        <f t="shared" si="43"/>
        <v>1.5443041504217461</v>
      </c>
      <c r="BU28" s="36">
        <f t="shared" si="44"/>
        <v>0.37082529188468794</v>
      </c>
      <c r="BV28" s="42">
        <v>0</v>
      </c>
      <c r="BW28" s="36">
        <f t="shared" si="45"/>
        <v>2.2675947615749037E-2</v>
      </c>
      <c r="BX28" s="120">
        <f>LOOKUP($AJ28,Pipes!$D$4:$D$16,Pipes!$J$4:$J$16)</f>
        <v>10.979999999999999</v>
      </c>
      <c r="BY28" s="5">
        <f t="shared" si="46"/>
        <v>42163.199999999997</v>
      </c>
      <c r="BZ28" s="26"/>
      <c r="CA28" s="2"/>
    </row>
    <row r="29" spans="1:79" ht="13.5" customHeight="1">
      <c r="A29" s="160"/>
      <c r="B29" s="161" t="s">
        <v>215</v>
      </c>
      <c r="C29" s="161" t="s">
        <v>216</v>
      </c>
      <c r="D29" s="162" t="s">
        <v>216</v>
      </c>
      <c r="E29" s="162"/>
      <c r="F29" s="163">
        <v>1</v>
      </c>
      <c r="G29" s="162">
        <f t="shared" si="1"/>
        <v>3</v>
      </c>
      <c r="H29" s="164">
        <f t="shared" si="2"/>
        <v>5.833333333333333</v>
      </c>
      <c r="I29" s="165"/>
      <c r="J29" s="162"/>
      <c r="K29" s="162"/>
      <c r="L29" s="162"/>
      <c r="M29" s="162"/>
      <c r="N29" s="166">
        <v>480</v>
      </c>
      <c r="O29" s="162"/>
      <c r="P29" s="164">
        <f>(1.19*F29) + (18.8*POWER(F29,0.5)) + 17.6</f>
        <v>37.590000000000003</v>
      </c>
      <c r="Q29" s="162">
        <v>1</v>
      </c>
      <c r="R29" s="167">
        <f>D48</f>
        <v>65</v>
      </c>
      <c r="S29" s="167">
        <v>1</v>
      </c>
      <c r="T29" s="167">
        <f t="shared" si="4"/>
        <v>5.416666666666667</v>
      </c>
      <c r="U29" s="162">
        <v>1</v>
      </c>
      <c r="V29" s="164">
        <f>U29*$D$49*F29</f>
        <v>3</v>
      </c>
      <c r="W29" s="164">
        <f t="shared" si="5"/>
        <v>3</v>
      </c>
      <c r="X29" s="164">
        <f t="shared" si="6"/>
        <v>0</v>
      </c>
      <c r="Y29" s="169">
        <f t="shared" si="7"/>
        <v>0.30952380952380953</v>
      </c>
      <c r="Z29" s="171">
        <f>((H29/R29))/24</f>
        <v>3.7393162393162395E-3</v>
      </c>
      <c r="AA29" s="169">
        <f t="shared" si="8"/>
        <v>2.8571428571428571E-2</v>
      </c>
      <c r="AB29" s="169">
        <f t="shared" si="9"/>
        <v>0</v>
      </c>
      <c r="AC29" s="171">
        <f t="shared" si="10"/>
        <v>0</v>
      </c>
      <c r="AD29" s="171">
        <f>(24*X29)/((24*X29)+H29)</f>
        <v>0</v>
      </c>
      <c r="AE29" s="164">
        <f t="shared" si="11"/>
        <v>65</v>
      </c>
      <c r="AF29" s="169">
        <f t="shared" si="12"/>
        <v>0.30952380952380953</v>
      </c>
      <c r="AG29" s="169">
        <f t="shared" si="13"/>
        <v>30</v>
      </c>
      <c r="AH29" s="169"/>
      <c r="AI29" s="172"/>
      <c r="AJ29" s="162"/>
      <c r="AK29" s="173"/>
      <c r="AL29" s="162"/>
      <c r="AM29" s="174"/>
      <c r="AN29" s="162"/>
      <c r="AO29" s="162"/>
      <c r="AP29" s="162"/>
      <c r="AQ29" s="169"/>
      <c r="AR29" s="169"/>
      <c r="AS29" s="169"/>
      <c r="AT29" s="176"/>
      <c r="AU29" s="178">
        <f>D50</f>
        <v>65</v>
      </c>
      <c r="AV29" s="179">
        <f t="shared" si="23"/>
        <v>0.52314134481655539</v>
      </c>
      <c r="AW29" s="180"/>
      <c r="AX29" s="59"/>
      <c r="AY29" s="178"/>
      <c r="AZ29" s="169"/>
      <c r="BA29" s="181"/>
      <c r="BB29" s="162"/>
      <c r="BC29" s="162"/>
      <c r="BD29" s="182"/>
      <c r="BE29" s="169"/>
      <c r="BF29" s="169"/>
      <c r="BG29" s="169"/>
      <c r="BH29" s="169"/>
      <c r="BI29" s="169"/>
      <c r="BJ29" s="169"/>
      <c r="BK29" s="178"/>
      <c r="BL29" s="169"/>
      <c r="BM29" s="183">
        <f t="shared" si="36"/>
        <v>0.44217687074829931</v>
      </c>
      <c r="BN29" s="169"/>
      <c r="BO29" s="169"/>
      <c r="BP29" s="169">
        <f t="shared" si="39"/>
        <v>0</v>
      </c>
      <c r="BQ29" s="169"/>
      <c r="BR29" s="169"/>
      <c r="BS29" s="169"/>
      <c r="BT29" s="178">
        <f>AU29</f>
        <v>65</v>
      </c>
      <c r="BU29" s="169"/>
      <c r="BV29" s="169"/>
      <c r="BW29" s="178"/>
      <c r="BX29" s="184"/>
      <c r="BY29" s="185"/>
      <c r="BZ29" s="162"/>
      <c r="CA29" s="162"/>
    </row>
    <row r="30" spans="1:79" ht="12.75" customHeight="1">
      <c r="A30" s="1"/>
      <c r="B30" s="64" t="s">
        <v>115</v>
      </c>
      <c r="C30" s="64" t="s">
        <v>116</v>
      </c>
      <c r="D30" s="2" t="s">
        <v>81</v>
      </c>
      <c r="E30" s="94">
        <v>1</v>
      </c>
      <c r="F30" s="2">
        <f t="shared" ref="F30:F40" si="50">F12</f>
        <v>480</v>
      </c>
      <c r="G30" s="2">
        <f t="shared" si="1"/>
        <v>1440</v>
      </c>
      <c r="H30" s="3">
        <f t="shared" si="2"/>
        <v>2800</v>
      </c>
      <c r="I30" s="22">
        <f t="shared" ref="I30:N30" si="51">I12</f>
        <v>100</v>
      </c>
      <c r="J30" s="2">
        <f t="shared" si="51"/>
        <v>4</v>
      </c>
      <c r="K30" s="2">
        <f t="shared" si="51"/>
        <v>0</v>
      </c>
      <c r="L30" s="2">
        <f t="shared" si="51"/>
        <v>1</v>
      </c>
      <c r="M30" s="2">
        <f t="shared" si="51"/>
        <v>0</v>
      </c>
      <c r="N30" s="22">
        <f t="shared" si="51"/>
        <v>1</v>
      </c>
      <c r="O30" s="2">
        <f t="shared" ref="O30:O46" si="52">N30*I30</f>
        <v>100</v>
      </c>
      <c r="P30" s="3">
        <f>(1.19*F30) + (18.8*POWER(F30,0.5)) + 17.6</f>
        <v>1000.6873632438849</v>
      </c>
      <c r="Q30" s="186">
        <f t="shared" ref="Q30:R30" si="53">Q12</f>
        <v>3.2073312924483489E-2</v>
      </c>
      <c r="R30" s="3">
        <f t="shared" si="53"/>
        <v>1000.687363243885</v>
      </c>
      <c r="S30" s="26">
        <v>23</v>
      </c>
      <c r="T30" s="26">
        <f t="shared" si="4"/>
        <v>83.390613603657087</v>
      </c>
      <c r="U30" s="2">
        <f t="shared" ref="U30:U46" si="54">U12</f>
        <v>0.75</v>
      </c>
      <c r="V30" s="3">
        <f>U30*$D$49*F30</f>
        <v>1080</v>
      </c>
      <c r="W30" s="3">
        <f t="shared" si="5"/>
        <v>51.75</v>
      </c>
      <c r="X30" s="3">
        <f t="shared" si="6"/>
        <v>1028.25</v>
      </c>
      <c r="Y30" s="4">
        <f t="shared" si="7"/>
        <v>4.7651779202089761</v>
      </c>
      <c r="Z30" s="96">
        <f>((H30/R30))/24</f>
        <v>0.11658652937164449</v>
      </c>
      <c r="AA30" s="4">
        <f t="shared" si="8"/>
        <v>10.285714285714286</v>
      </c>
      <c r="AB30" s="4">
        <f t="shared" si="9"/>
        <v>9.7928571428571427</v>
      </c>
      <c r="AC30" s="96">
        <f t="shared" si="10"/>
        <v>0.67267712300691729</v>
      </c>
      <c r="AD30" s="96">
        <f>(24*X30)/((24*X30)+H30)</f>
        <v>0.89810029842055461</v>
      </c>
      <c r="AE30" s="97">
        <f t="shared" si="11"/>
        <v>2028.9373632438851</v>
      </c>
      <c r="AF30" s="4">
        <f t="shared" si="12"/>
        <v>14.558035063066118</v>
      </c>
      <c r="AG30" s="4">
        <f t="shared" si="13"/>
        <v>46.816928075172939</v>
      </c>
      <c r="AH30" s="4">
        <f>AF30*1000000/(E30*1000)</f>
        <v>14558.035063066118</v>
      </c>
      <c r="AI30" s="98">
        <f t="shared" ref="AI30:AI46" si="55">2*SQRT(AH30/3.14159)</f>
        <v>136.14654454860846</v>
      </c>
      <c r="AJ30" s="103">
        <f>IF($AI30&lt;Pipes!$D$4,Pipes!D$4,IF($AI30&lt;Pipes!$D$5,Pipes!D$5,IF($AI30&lt;Pipes!$D$6,Pipes!D$6,IF($AI30&lt;Pipes!$D$7,Pipes!D$7,IF($AI30&lt;Pipes!$D$8,Pipes!D$8,IF($AI30&lt;Pipes!$D$9,Pipes!D$9,IF($AI30&lt;Pipes!$D$10,Pipes!D$10,IF($AI30&lt;Pipes!$D$11,Pipes!D$11,IF($AI30&lt;Pipes!$D$12,Pipes!D$12,IF($AI30&lt;Pipes!$D$13,Pipes!D$13,IF($AI30&lt;Pipes!$D$14,Pipes!D$14,IF($AI30&lt;Pipes!$D$15,Pipes!D$15,Pipes!D$16))))))))))))</f>
        <v>147</v>
      </c>
      <c r="AK30" s="104">
        <f>LOOKUP($AJ30,Pipes!$D$4:$D$16,Pipes!$B$4:$B$16)</f>
        <v>150</v>
      </c>
      <c r="AL30" s="26" t="str">
        <f>LOOKUP($AJ30,Pipes!$D$4:$D$16,Pipes!$E$4:$E$16)</f>
        <v>Steel</v>
      </c>
      <c r="AM30" s="107">
        <f>LOOKUP($AJ30,Pipes!$D$4:$D$16,Pipes!$F$4:$F$16)</f>
        <v>140</v>
      </c>
      <c r="AN30" s="2">
        <f t="shared" ref="AN30:AN46" si="56">POWER(100/AM30,1.852)*POWER(AF30*15.852,1.852)/POWER($AJ30*0.03937,4.8655)*0.2083*304.8*3.28</f>
        <v>518.45508182500021</v>
      </c>
      <c r="AO30" s="2">
        <f t="shared" ref="AO30:AO46" si="57">+AN30*9.81/1000</f>
        <v>5.0860443527032517</v>
      </c>
      <c r="AP30" s="2">
        <f t="shared" ref="AP30:AP46" si="58">+AN30*I30/100</f>
        <v>518.45508182500021</v>
      </c>
      <c r="AQ30" s="4">
        <f t="shared" ref="AQ30:AQ46" si="59">+AP30*9.81/1000</f>
        <v>5.0860443527032517</v>
      </c>
      <c r="AR30" s="4">
        <f t="shared" ref="AR30:AR46" si="60">AQ30*1000/I30</f>
        <v>50.860443527032523</v>
      </c>
      <c r="AS30" s="26">
        <f t="shared" ref="AS30:AS46" si="61">($D$77*J30*AJ30/1000)+($D$79*K30*AJ30/1000)+($D$75*L30*AJ30/1000)+($D$76*M30*AJ30/1000)</f>
        <v>20.580000000000002</v>
      </c>
      <c r="AT30" s="4">
        <f t="shared" ref="AT30:AT46" si="62">AS30*AR30/1000</f>
        <v>1.0467079277863296</v>
      </c>
      <c r="AU30" s="36">
        <f t="shared" ref="AU30:AU46" si="63">AT30+AQ30</f>
        <v>6.1327522804895818</v>
      </c>
      <c r="AV30" s="89">
        <f t="shared" si="23"/>
        <v>4.9358404237571034E-2</v>
      </c>
      <c r="AW30" s="109">
        <f t="shared" ref="AW30:AW46" si="64">POWER((AJ30/2),2)*3.14159</f>
        <v>16971.654577499998</v>
      </c>
      <c r="AX30" s="110">
        <f t="shared" ref="AX30:AX46" si="65">I30*AW30/1000</f>
        <v>1697.1654577499999</v>
      </c>
      <c r="AY30" s="36">
        <f t="shared" ref="AY30:AY46" si="66">AF30*1000/AW30</f>
        <v>0.85778525579740983</v>
      </c>
      <c r="AZ30" s="4">
        <f t="shared" ref="AZ30:AZ46" si="67">AA30*1000/AW30</f>
        <v>0.60605253534622783</v>
      </c>
      <c r="BA30" s="36">
        <f t="shared" ref="BA30:BA46" si="68">SQRT((Z30*AY30*AY30)+((1-Z30) * AZ30*AZ30))</f>
        <v>0.64051645576688043</v>
      </c>
      <c r="BB30" s="97"/>
      <c r="BC30" s="97"/>
      <c r="BD30" s="112">
        <f>LOOKUP($AJ30,Pipes!$D$4:$D$16,Pipes!$N$4:$N$16)</f>
        <v>0.90370860132936037</v>
      </c>
      <c r="BE30" s="187">
        <f t="shared" ref="BE30:BE46" si="69">BD30*I30*(AG30-25)/1000</f>
        <v>1.971614555611779</v>
      </c>
      <c r="BF30" s="4">
        <f t="shared" ref="BF30:BF46" si="70">BD30*O30*(AG30-25)/1000</f>
        <v>1.971614555611779</v>
      </c>
      <c r="BG30" s="87">
        <v>80</v>
      </c>
      <c r="BH30" s="88">
        <v>0.5</v>
      </c>
      <c r="BI30" s="4">
        <f t="shared" ref="BI30:BI46" si="71">BD30*I30*(BG30-25)/1000</f>
        <v>4.9703973073114822</v>
      </c>
      <c r="BJ30" s="4">
        <f t="shared" ref="BJ30:BJ46" si="72">BI30*N30</f>
        <v>4.9703973073114822</v>
      </c>
      <c r="BK30" s="36">
        <f t="shared" ref="BK30:BK46" si="73">(BH30*BJ30)+((1-BH30)*BF30)</f>
        <v>3.4710059314616304</v>
      </c>
      <c r="BL30" s="89">
        <f t="shared" ref="BL30:BL46" si="74">BK30/$BK$47</f>
        <v>1.9422360756407287E-2</v>
      </c>
      <c r="BM30" s="90">
        <f t="shared" si="36"/>
        <v>6.8073970288699659</v>
      </c>
      <c r="BN30" s="4">
        <f t="shared" ref="BN30:BN46" si="75">POWER(100/AM30,1.852)*POWER(BM30*15.852,1.852)/POWER($AJ30*0.03937,4.8655)*0.2083*304.8*3.28</f>
        <v>126.86031453834566</v>
      </c>
      <c r="BO30" s="4">
        <f t="shared" ref="BO30:BO46" si="76">+BN30*9.81/1000</f>
        <v>1.244499685621171</v>
      </c>
      <c r="BP30" s="4">
        <f t="shared" si="39"/>
        <v>126.86031453834566</v>
      </c>
      <c r="BQ30" s="4">
        <f t="shared" ref="BQ30:BQ46" si="77">+BP30*9.81/1000</f>
        <v>1.244499685621171</v>
      </c>
      <c r="BR30" s="4">
        <f t="shared" ref="BR30:BR46" si="78">BQ30*1000/$I30</f>
        <v>12.444996856211709</v>
      </c>
      <c r="BS30" s="4">
        <f t="shared" ref="BS30:BS46" si="79">$AS30*BR30/1000</f>
        <v>0.25611803530083699</v>
      </c>
      <c r="BT30" s="36">
        <f t="shared" ref="BT30:BT46" si="80">BS30+BQ30</f>
        <v>1.500617720922008</v>
      </c>
      <c r="BU30" s="36">
        <f t="shared" ref="BU30:BU46" si="81">$Y30*1000/$AW30</f>
        <v>0.28077273776985562</v>
      </c>
      <c r="BV30" s="42">
        <v>0</v>
      </c>
      <c r="BW30" s="36">
        <f t="shared" ref="BW30:BW46" si="82">SQRT(($Z30*$BU30*$BU30)+((1-$Z30) * $BV30*$BV30))</f>
        <v>9.5869204521291412E-2</v>
      </c>
      <c r="BX30" s="120">
        <f>LOOKUP($AJ30,Pipes!$D$4:$D$16,Pipes!$J$4:$J$16)</f>
        <v>50</v>
      </c>
      <c r="BY30" s="5">
        <f t="shared" ref="BY30:BY46" si="83">BX30*O30</f>
        <v>5000</v>
      </c>
      <c r="BZ30" s="26"/>
      <c r="CA30" s="2"/>
    </row>
    <row r="31" spans="1:79" ht="12.75" customHeight="1">
      <c r="A31" s="1"/>
      <c r="B31" s="153" t="s">
        <v>117</v>
      </c>
      <c r="C31" s="153" t="s">
        <v>118</v>
      </c>
      <c r="D31" s="2" t="s">
        <v>81</v>
      </c>
      <c r="E31" s="94">
        <v>1</v>
      </c>
      <c r="F31" s="2">
        <f t="shared" si="50"/>
        <v>432</v>
      </c>
      <c r="G31" s="2">
        <f t="shared" si="1"/>
        <v>1296</v>
      </c>
      <c r="H31" s="3">
        <f t="shared" si="2"/>
        <v>2520</v>
      </c>
      <c r="I31" s="22">
        <f t="shared" ref="I31:N31" si="84">I13</f>
        <v>30</v>
      </c>
      <c r="J31" s="2">
        <f t="shared" si="84"/>
        <v>0</v>
      </c>
      <c r="K31" s="2">
        <f t="shared" si="84"/>
        <v>2</v>
      </c>
      <c r="L31" s="2">
        <f t="shared" si="84"/>
        <v>1</v>
      </c>
      <c r="M31" s="2">
        <f t="shared" si="84"/>
        <v>0</v>
      </c>
      <c r="N31" s="22">
        <f t="shared" si="84"/>
        <v>1</v>
      </c>
      <c r="O31" s="2">
        <f t="shared" si="52"/>
        <v>30</v>
      </c>
      <c r="P31" s="3">
        <f>(1.19*F31) + (18.8*POWER(F31,0.5)) + 17.6</f>
        <v>922.4306621875387</v>
      </c>
      <c r="Q31" s="186">
        <f t="shared" ref="Q31:R31" si="85">Q13</f>
        <v>3.2850094807248528E-2</v>
      </c>
      <c r="R31" s="3">
        <f t="shared" si="85"/>
        <v>922.4306621875387</v>
      </c>
      <c r="S31" s="26">
        <v>21</v>
      </c>
      <c r="T31" s="26">
        <f t="shared" si="4"/>
        <v>76.869221848961558</v>
      </c>
      <c r="U31" s="2">
        <f t="shared" si="54"/>
        <v>0.8</v>
      </c>
      <c r="V31" s="3">
        <f>U31*$D$49*F31</f>
        <v>1036.8000000000002</v>
      </c>
      <c r="W31" s="3">
        <f t="shared" si="5"/>
        <v>50.400000000000006</v>
      </c>
      <c r="X31" s="3">
        <f t="shared" si="6"/>
        <v>986.4000000000002</v>
      </c>
      <c r="Y31" s="4">
        <f t="shared" si="7"/>
        <v>4.3925269627978034</v>
      </c>
      <c r="Z31" s="96">
        <f>((H31/R31))/24</f>
        <v>0.11382969398587982</v>
      </c>
      <c r="AA31" s="4">
        <f t="shared" si="8"/>
        <v>9.8742857142857172</v>
      </c>
      <c r="AB31" s="4">
        <f t="shared" si="9"/>
        <v>9.3942857142857168</v>
      </c>
      <c r="AC31" s="96">
        <f t="shared" si="10"/>
        <v>0.68139648621620319</v>
      </c>
      <c r="AD31" s="96">
        <f>(24*X31)/((24*X31)+H31)</f>
        <v>0.90379329301814182</v>
      </c>
      <c r="AE31" s="97">
        <f t="shared" si="11"/>
        <v>1908.830662187539</v>
      </c>
      <c r="AF31" s="4">
        <f t="shared" si="12"/>
        <v>13.786812677083521</v>
      </c>
      <c r="AG31" s="4">
        <f t="shared" si="13"/>
        <v>47.034912155405081</v>
      </c>
      <c r="AH31" s="4">
        <f>AF31*1000000/(E31*1000)</f>
        <v>13786.812677083521</v>
      </c>
      <c r="AI31" s="98">
        <f t="shared" si="55"/>
        <v>132.49124470503358</v>
      </c>
      <c r="AJ31" s="103">
        <f>IF($AI31&lt;Pipes!$D$4,Pipes!D$4,IF($AI31&lt;Pipes!$D$5,Pipes!D$5,IF($AI31&lt;Pipes!$D$6,Pipes!D$6,IF($AI31&lt;Pipes!$D$7,Pipes!D$7,IF($AI31&lt;Pipes!$D$8,Pipes!D$8,IF($AI31&lt;Pipes!$D$9,Pipes!D$9,IF($AI31&lt;Pipes!$D$10,Pipes!D$10,IF($AI31&lt;Pipes!$D$11,Pipes!D$11,IF($AI31&lt;Pipes!$D$12,Pipes!D$12,IF($AI31&lt;Pipes!$D$13,Pipes!D$13,IF($AI31&lt;Pipes!$D$14,Pipes!D$14,IF($AI31&lt;Pipes!$D$15,Pipes!D$15,Pipes!D$16))))))))))))</f>
        <v>147</v>
      </c>
      <c r="AK31" s="104">
        <f>LOOKUP($AJ31,Pipes!$D$4:$D$16,Pipes!$B$4:$B$16)</f>
        <v>150</v>
      </c>
      <c r="AL31" s="26" t="str">
        <f>LOOKUP($AJ31,Pipes!$D$4:$D$16,Pipes!$E$4:$E$16)</f>
        <v>Steel</v>
      </c>
      <c r="AM31" s="107">
        <f>LOOKUP($AJ31,Pipes!$D$4:$D$16,Pipes!$F$4:$F$16)</f>
        <v>140</v>
      </c>
      <c r="AN31" s="2">
        <f t="shared" si="56"/>
        <v>468.73989504643089</v>
      </c>
      <c r="AO31" s="2">
        <f t="shared" si="57"/>
        <v>4.5983383704054877</v>
      </c>
      <c r="AP31" s="2">
        <f t="shared" si="58"/>
        <v>140.62196851392926</v>
      </c>
      <c r="AQ31" s="4">
        <f t="shared" si="59"/>
        <v>1.3795015111216462</v>
      </c>
      <c r="AR31" s="4">
        <f t="shared" si="60"/>
        <v>45.983383704054873</v>
      </c>
      <c r="AS31" s="26">
        <f t="shared" si="61"/>
        <v>7.6440000000000001</v>
      </c>
      <c r="AT31" s="4">
        <f t="shared" si="62"/>
        <v>0.35149698503379545</v>
      </c>
      <c r="AU31" s="36">
        <f t="shared" si="63"/>
        <v>1.7309984961554417</v>
      </c>
      <c r="AV31" s="89">
        <f t="shared" si="23"/>
        <v>1.3931644325449121E-2</v>
      </c>
      <c r="AW31" s="109">
        <f t="shared" si="64"/>
        <v>16971.654577499998</v>
      </c>
      <c r="AX31" s="110">
        <f t="shared" si="65"/>
        <v>509.1496373249999</v>
      </c>
      <c r="AY31" s="36">
        <f t="shared" si="66"/>
        <v>0.81234346445874817</v>
      </c>
      <c r="AZ31" s="4">
        <f t="shared" si="67"/>
        <v>0.58181043393237886</v>
      </c>
      <c r="BA31" s="36">
        <f t="shared" si="68"/>
        <v>0.61244434569828743</v>
      </c>
      <c r="BB31" s="97"/>
      <c r="BC31" s="97"/>
      <c r="BD31" s="112">
        <f>LOOKUP($AJ31,Pipes!$D$4:$D$16,Pipes!$N$4:$N$16)</f>
        <v>0.90370860132936037</v>
      </c>
      <c r="BE31" s="187">
        <f t="shared" si="69"/>
        <v>0.5973941893312934</v>
      </c>
      <c r="BF31" s="4">
        <f t="shared" si="70"/>
        <v>0.5973941893312934</v>
      </c>
      <c r="BG31" s="113">
        <v>80</v>
      </c>
      <c r="BH31" s="115">
        <v>0</v>
      </c>
      <c r="BI31" s="4">
        <f t="shared" si="71"/>
        <v>1.4911191921934446</v>
      </c>
      <c r="BJ31" s="4">
        <f t="shared" si="72"/>
        <v>1.4911191921934446</v>
      </c>
      <c r="BK31" s="36">
        <f t="shared" si="73"/>
        <v>0.5973941893312934</v>
      </c>
      <c r="BL31" s="89">
        <f t="shared" si="74"/>
        <v>3.342778920025628E-3</v>
      </c>
      <c r="BM31" s="90">
        <f t="shared" si="36"/>
        <v>6.2750385182825763</v>
      </c>
      <c r="BN31" s="4">
        <f t="shared" si="75"/>
        <v>109.1014161136811</v>
      </c>
      <c r="BO31" s="4">
        <f t="shared" si="76"/>
        <v>1.0702848920752117</v>
      </c>
      <c r="BP31" s="4">
        <f t="shared" si="39"/>
        <v>32.730424834104326</v>
      </c>
      <c r="BQ31" s="4">
        <f t="shared" si="77"/>
        <v>0.32108546762256346</v>
      </c>
      <c r="BR31" s="4">
        <f t="shared" si="78"/>
        <v>10.702848920752114</v>
      </c>
      <c r="BS31" s="4">
        <f t="shared" si="79"/>
        <v>8.181257715022916E-2</v>
      </c>
      <c r="BT31" s="36">
        <f t="shared" si="80"/>
        <v>0.40289804477279262</v>
      </c>
      <c r="BU31" s="36">
        <f t="shared" si="81"/>
        <v>0.25881548217585998</v>
      </c>
      <c r="BV31" s="42">
        <v>0</v>
      </c>
      <c r="BW31" s="36">
        <f t="shared" si="82"/>
        <v>8.7320866401703376E-2</v>
      </c>
      <c r="BX31" s="120">
        <f>LOOKUP($AJ31,Pipes!$D$4:$D$16,Pipes!$J$4:$J$16)</f>
        <v>50</v>
      </c>
      <c r="BY31" s="5">
        <f t="shared" si="83"/>
        <v>1500</v>
      </c>
      <c r="BZ31" s="26"/>
      <c r="CA31" s="2"/>
    </row>
    <row r="32" spans="1:79" ht="12.75" customHeight="1">
      <c r="A32" s="1"/>
      <c r="B32" s="153" t="s">
        <v>132</v>
      </c>
      <c r="C32" s="153" t="s">
        <v>133</v>
      </c>
      <c r="D32" s="2" t="s">
        <v>81</v>
      </c>
      <c r="E32" s="94">
        <v>1</v>
      </c>
      <c r="F32" s="2">
        <f t="shared" si="50"/>
        <v>384</v>
      </c>
      <c r="G32" s="2">
        <f t="shared" si="1"/>
        <v>1152</v>
      </c>
      <c r="H32" s="3">
        <f t="shared" si="2"/>
        <v>2240</v>
      </c>
      <c r="I32" s="22">
        <f t="shared" ref="I32:N32" si="86">I14</f>
        <v>30</v>
      </c>
      <c r="J32" s="2">
        <f t="shared" si="86"/>
        <v>0</v>
      </c>
      <c r="K32" s="2">
        <f t="shared" si="86"/>
        <v>2</v>
      </c>
      <c r="L32" s="2">
        <f t="shared" si="86"/>
        <v>1</v>
      </c>
      <c r="M32" s="2">
        <f t="shared" si="86"/>
        <v>0</v>
      </c>
      <c r="N32" s="22">
        <f t="shared" si="86"/>
        <v>1</v>
      </c>
      <c r="O32" s="2">
        <f t="shared" si="52"/>
        <v>30</v>
      </c>
      <c r="P32" s="3">
        <f>(1.19*F32) + (18.8*POWER(F32,0.5)) + 17.6</f>
        <v>842.9632573145899</v>
      </c>
      <c r="Q32" s="186">
        <f t="shared" ref="Q32:R32" si="87">Q14</f>
        <v>3.3772566398821709E-2</v>
      </c>
      <c r="R32" s="3">
        <f t="shared" si="87"/>
        <v>842.96325731458978</v>
      </c>
      <c r="S32" s="26">
        <v>19</v>
      </c>
      <c r="T32" s="26">
        <f t="shared" si="4"/>
        <v>70.246938109549149</v>
      </c>
      <c r="U32" s="2">
        <f t="shared" si="54"/>
        <v>0.8</v>
      </c>
      <c r="V32" s="3">
        <f>U32*$D$49*F32</f>
        <v>921.60000000000014</v>
      </c>
      <c r="W32" s="3">
        <f t="shared" si="5"/>
        <v>45.6</v>
      </c>
      <c r="X32" s="3">
        <f t="shared" si="6"/>
        <v>876.00000000000011</v>
      </c>
      <c r="Y32" s="4">
        <f t="shared" si="7"/>
        <v>4.0141107491170942</v>
      </c>
      <c r="Z32" s="96">
        <f>((H32/R32))/24</f>
        <v>0.11072052372800134</v>
      </c>
      <c r="AA32" s="4">
        <f t="shared" si="8"/>
        <v>8.7771428571428576</v>
      </c>
      <c r="AB32" s="4">
        <f t="shared" si="9"/>
        <v>8.3428571428571434</v>
      </c>
      <c r="AC32" s="96">
        <f t="shared" si="10"/>
        <v>0.67515406819789259</v>
      </c>
      <c r="AD32" s="96">
        <f>(24*X32)/((24*X32)+H32)</f>
        <v>0.90371389270976621</v>
      </c>
      <c r="AE32" s="97">
        <f t="shared" si="11"/>
        <v>1718.96325731459</v>
      </c>
      <c r="AF32" s="4">
        <f t="shared" si="12"/>
        <v>12.356967891974238</v>
      </c>
      <c r="AG32" s="4">
        <f t="shared" si="13"/>
        <v>46.878851704947316</v>
      </c>
      <c r="AH32" s="4">
        <f>AF32*1000000/(E32*1000)</f>
        <v>12356.967891974236</v>
      </c>
      <c r="AI32" s="98">
        <f t="shared" si="55"/>
        <v>125.43282450185531</v>
      </c>
      <c r="AJ32" s="103">
        <f>IF($AI32&lt;Pipes!$D$4,Pipes!D$4,IF($AI32&lt;Pipes!$D$5,Pipes!D$5,IF($AI32&lt;Pipes!$D$6,Pipes!D$6,IF($AI32&lt;Pipes!$D$7,Pipes!D$7,IF($AI32&lt;Pipes!$D$8,Pipes!D$8,IF($AI32&lt;Pipes!$D$9,Pipes!D$9,IF($AI32&lt;Pipes!$D$10,Pipes!D$10,IF($AI32&lt;Pipes!$D$11,Pipes!D$11,IF($AI32&lt;Pipes!$D$12,Pipes!D$12,IF($AI32&lt;Pipes!$D$13,Pipes!D$13,IF($AI32&lt;Pipes!$D$14,Pipes!D$14,IF($AI32&lt;Pipes!$D$15,Pipes!D$15,Pipes!D$16))))))))))))</f>
        <v>147</v>
      </c>
      <c r="AK32" s="104">
        <f>LOOKUP($AJ32,Pipes!$D$4:$D$16,Pipes!$B$4:$B$16)</f>
        <v>150</v>
      </c>
      <c r="AL32" s="26" t="str">
        <f>LOOKUP($AJ32,Pipes!$D$4:$D$16,Pipes!$E$4:$E$16)</f>
        <v>Steel</v>
      </c>
      <c r="AM32" s="107">
        <f>LOOKUP($AJ32,Pipes!$D$4:$D$16,Pipes!$F$4:$F$16)</f>
        <v>140</v>
      </c>
      <c r="AN32" s="2">
        <f t="shared" si="56"/>
        <v>382.70637340582095</v>
      </c>
      <c r="AO32" s="2">
        <f t="shared" si="57"/>
        <v>3.7543495231111037</v>
      </c>
      <c r="AP32" s="2">
        <f t="shared" si="58"/>
        <v>114.81191202174628</v>
      </c>
      <c r="AQ32" s="4">
        <f t="shared" si="59"/>
        <v>1.1263048569333312</v>
      </c>
      <c r="AR32" s="4">
        <f t="shared" si="60"/>
        <v>37.543495231111038</v>
      </c>
      <c r="AS32" s="26">
        <f t="shared" si="61"/>
        <v>7.6440000000000001</v>
      </c>
      <c r="AT32" s="4">
        <f t="shared" si="62"/>
        <v>0.28698247754661277</v>
      </c>
      <c r="AU32" s="36">
        <f t="shared" si="63"/>
        <v>1.4132873344799439</v>
      </c>
      <c r="AV32" s="89">
        <f t="shared" si="23"/>
        <v>1.1374600565723736E-2</v>
      </c>
      <c r="AW32" s="109">
        <f t="shared" si="64"/>
        <v>16971.654577499998</v>
      </c>
      <c r="AX32" s="110">
        <f t="shared" si="65"/>
        <v>509.1496373249999</v>
      </c>
      <c r="AY32" s="36">
        <f t="shared" si="66"/>
        <v>0.72809447278972816</v>
      </c>
      <c r="AZ32" s="4">
        <f t="shared" si="67"/>
        <v>0.51716483016211434</v>
      </c>
      <c r="BA32" s="36">
        <f t="shared" si="68"/>
        <v>0.54455628433107184</v>
      </c>
      <c r="BB32" s="97"/>
      <c r="BC32" s="97"/>
      <c r="BD32" s="112">
        <f>LOOKUP($AJ32,Pipes!$D$4:$D$16,Pipes!$N$4:$N$16)</f>
        <v>0.90370860132936037</v>
      </c>
      <c r="BE32" s="187">
        <f t="shared" si="69"/>
        <v>0.5931631941891129</v>
      </c>
      <c r="BF32" s="4">
        <f t="shared" si="70"/>
        <v>0.5931631941891129</v>
      </c>
      <c r="BG32" s="113">
        <v>80</v>
      </c>
      <c r="BH32" s="115">
        <v>0</v>
      </c>
      <c r="BI32" s="4">
        <f t="shared" si="71"/>
        <v>1.4911191921934446</v>
      </c>
      <c r="BJ32" s="4">
        <f t="shared" si="72"/>
        <v>1.4911191921934446</v>
      </c>
      <c r="BK32" s="36">
        <f t="shared" si="73"/>
        <v>0.5931631941891129</v>
      </c>
      <c r="BL32" s="89">
        <f t="shared" si="74"/>
        <v>3.3191039636490966E-3</v>
      </c>
      <c r="BM32" s="90">
        <f t="shared" si="36"/>
        <v>5.7344439273101351</v>
      </c>
      <c r="BN32" s="4">
        <f t="shared" si="75"/>
        <v>92.335930325566991</v>
      </c>
      <c r="BO32" s="4">
        <f t="shared" si="76"/>
        <v>0.90581547649381222</v>
      </c>
      <c r="BP32" s="4">
        <f t="shared" si="39"/>
        <v>27.700779097670097</v>
      </c>
      <c r="BQ32" s="4">
        <f t="shared" si="77"/>
        <v>0.27174464294814366</v>
      </c>
      <c r="BR32" s="4">
        <f t="shared" si="78"/>
        <v>9.0581547649381218</v>
      </c>
      <c r="BS32" s="4">
        <f t="shared" si="79"/>
        <v>6.9240535023187014E-2</v>
      </c>
      <c r="BT32" s="36">
        <f t="shared" si="80"/>
        <v>0.34098517797133066</v>
      </c>
      <c r="BU32" s="36">
        <f t="shared" si="81"/>
        <v>0.2365185274533434</v>
      </c>
      <c r="BV32" s="42">
        <v>0</v>
      </c>
      <c r="BW32" s="36">
        <f t="shared" si="82"/>
        <v>7.870081542772478E-2</v>
      </c>
      <c r="BX32" s="120">
        <f>LOOKUP($AJ32,Pipes!$D$4:$D$16,Pipes!$J$4:$J$16)</f>
        <v>50</v>
      </c>
      <c r="BY32" s="5">
        <f t="shared" si="83"/>
        <v>1500</v>
      </c>
      <c r="BZ32" s="26"/>
      <c r="CA32" s="2"/>
    </row>
    <row r="33" spans="1:79" ht="12.75" customHeight="1">
      <c r="A33" s="1"/>
      <c r="B33" s="153" t="s">
        <v>156</v>
      </c>
      <c r="C33" s="153" t="s">
        <v>157</v>
      </c>
      <c r="D33" s="2" t="s">
        <v>81</v>
      </c>
      <c r="E33" s="94">
        <v>1</v>
      </c>
      <c r="F33" s="2">
        <f t="shared" si="50"/>
        <v>336</v>
      </c>
      <c r="G33" s="2">
        <f t="shared" si="1"/>
        <v>1008</v>
      </c>
      <c r="H33" s="3">
        <f t="shared" si="2"/>
        <v>1960</v>
      </c>
      <c r="I33" s="22">
        <f t="shared" ref="I33:N33" si="88">I15</f>
        <v>30</v>
      </c>
      <c r="J33" s="2">
        <f t="shared" si="88"/>
        <v>0</v>
      </c>
      <c r="K33" s="2">
        <f t="shared" si="88"/>
        <v>2</v>
      </c>
      <c r="L33" s="2">
        <f t="shared" si="88"/>
        <v>1</v>
      </c>
      <c r="M33" s="2">
        <f t="shared" si="88"/>
        <v>0</v>
      </c>
      <c r="N33" s="22">
        <f t="shared" si="88"/>
        <v>1</v>
      </c>
      <c r="O33" s="2">
        <f t="shared" si="52"/>
        <v>30</v>
      </c>
      <c r="P33" s="3">
        <f>(1.19*F33) + (18.8*POWER(F33,0.5)) + 17.6</f>
        <v>762.04969226067919</v>
      </c>
      <c r="Q33" s="186">
        <f t="shared" ref="Q33:R33" si="89">Q15</f>
        <v>3.4892385176771026E-2</v>
      </c>
      <c r="R33" s="3">
        <f t="shared" si="89"/>
        <v>762.04969226067919</v>
      </c>
      <c r="S33" s="26">
        <v>17</v>
      </c>
      <c r="T33" s="26">
        <f t="shared" si="4"/>
        <v>63.504141021723264</v>
      </c>
      <c r="U33" s="2">
        <f t="shared" si="54"/>
        <v>0.8</v>
      </c>
      <c r="V33" s="3">
        <f>U33*$D$49*F33</f>
        <v>806.40000000000009</v>
      </c>
      <c r="W33" s="3">
        <f t="shared" si="5"/>
        <v>40.800000000000004</v>
      </c>
      <c r="X33" s="3">
        <f t="shared" si="6"/>
        <v>765.60000000000014</v>
      </c>
      <c r="Y33" s="4">
        <f t="shared" si="7"/>
        <v>3.6288080583841866</v>
      </c>
      <c r="Z33" s="96">
        <f>((H33/R33))/24</f>
        <v>0.1071671145544278</v>
      </c>
      <c r="AA33" s="4">
        <f t="shared" si="8"/>
        <v>7.6800000000000015</v>
      </c>
      <c r="AB33" s="4">
        <f t="shared" si="9"/>
        <v>7.2914285714285727</v>
      </c>
      <c r="AC33" s="96">
        <f t="shared" si="10"/>
        <v>0.6676987705122277</v>
      </c>
      <c r="AD33" s="96">
        <f>(24*X33)/((24*X33)+H33)</f>
        <v>0.90361161381698007</v>
      </c>
      <c r="AE33" s="97">
        <f t="shared" si="11"/>
        <v>1527.6496922606793</v>
      </c>
      <c r="AF33" s="4">
        <f t="shared" si="12"/>
        <v>10.920236629812759</v>
      </c>
      <c r="AG33" s="4">
        <f t="shared" si="13"/>
        <v>46.692469262805695</v>
      </c>
      <c r="AH33" s="4">
        <f>AF33*1000000/(E33*1000)</f>
        <v>10920.236629812758</v>
      </c>
      <c r="AI33" s="98">
        <f t="shared" si="55"/>
        <v>117.91560057610901</v>
      </c>
      <c r="AJ33" s="103">
        <f>IF($AI33&lt;Pipes!$D$4,Pipes!D$4,IF($AI33&lt;Pipes!$D$5,Pipes!D$5,IF($AI33&lt;Pipes!$D$6,Pipes!D$6,IF($AI33&lt;Pipes!$D$7,Pipes!D$7,IF($AI33&lt;Pipes!$D$8,Pipes!D$8,IF($AI33&lt;Pipes!$D$9,Pipes!D$9,IF($AI33&lt;Pipes!$D$10,Pipes!D$10,IF($AI33&lt;Pipes!$D$11,Pipes!D$11,IF($AI33&lt;Pipes!$D$12,Pipes!D$12,IF($AI33&lt;Pipes!$D$13,Pipes!D$13,IF($AI33&lt;Pipes!$D$14,Pipes!D$14,IF($AI33&lt;Pipes!$D$15,Pipes!D$15,Pipes!D$16))))))))))))</f>
        <v>147</v>
      </c>
      <c r="AK33" s="104">
        <f>LOOKUP($AJ33,Pipes!$D$4:$D$16,Pipes!$B$4:$B$16)</f>
        <v>150</v>
      </c>
      <c r="AL33" s="26" t="str">
        <f>LOOKUP($AJ33,Pipes!$D$4:$D$16,Pipes!$E$4:$E$16)</f>
        <v>Steel</v>
      </c>
      <c r="AM33" s="107">
        <f>LOOKUP($AJ33,Pipes!$D$4:$D$16,Pipes!$F$4:$F$16)</f>
        <v>140</v>
      </c>
      <c r="AN33" s="2">
        <f t="shared" si="56"/>
        <v>304.40415586754875</v>
      </c>
      <c r="AO33" s="2">
        <f t="shared" si="57"/>
        <v>2.9862047690606532</v>
      </c>
      <c r="AP33" s="2">
        <f t="shared" si="58"/>
        <v>91.321246760264614</v>
      </c>
      <c r="AQ33" s="4">
        <f t="shared" si="59"/>
        <v>0.89586143071819591</v>
      </c>
      <c r="AR33" s="4">
        <f t="shared" si="60"/>
        <v>29.862047690606531</v>
      </c>
      <c r="AS33" s="26">
        <f t="shared" si="61"/>
        <v>7.6440000000000001</v>
      </c>
      <c r="AT33" s="4">
        <f t="shared" si="62"/>
        <v>0.22826549254699632</v>
      </c>
      <c r="AU33" s="36">
        <f t="shared" si="63"/>
        <v>1.1241269232651923</v>
      </c>
      <c r="AV33" s="89">
        <f t="shared" si="23"/>
        <v>9.0473426212530697E-3</v>
      </c>
      <c r="AW33" s="109">
        <f t="shared" si="64"/>
        <v>16971.654577499998</v>
      </c>
      <c r="AX33" s="110">
        <f t="shared" si="65"/>
        <v>509.1496373249999</v>
      </c>
      <c r="AY33" s="36">
        <f t="shared" si="66"/>
        <v>0.64343971767432473</v>
      </c>
      <c r="AZ33" s="4">
        <f t="shared" si="67"/>
        <v>0.45251922639185016</v>
      </c>
      <c r="BA33" s="36">
        <f t="shared" si="68"/>
        <v>0.47665229110636576</v>
      </c>
      <c r="BB33" s="97"/>
      <c r="BC33" s="97"/>
      <c r="BD33" s="112">
        <f>LOOKUP($AJ33,Pipes!$D$4:$D$16,Pipes!$N$4:$N$16)</f>
        <v>0.90370860132936037</v>
      </c>
      <c r="BE33" s="187">
        <f t="shared" si="69"/>
        <v>0.58811013170610826</v>
      </c>
      <c r="BF33" s="4">
        <f t="shared" si="70"/>
        <v>0.58811013170610826</v>
      </c>
      <c r="BG33" s="113">
        <v>80</v>
      </c>
      <c r="BH33" s="115">
        <v>0</v>
      </c>
      <c r="BI33" s="4">
        <f t="shared" si="71"/>
        <v>1.4911191921934446</v>
      </c>
      <c r="BJ33" s="4">
        <f t="shared" si="72"/>
        <v>1.4911191921934446</v>
      </c>
      <c r="BK33" s="36">
        <f t="shared" si="73"/>
        <v>0.58811013170610826</v>
      </c>
      <c r="BL33" s="89">
        <f t="shared" si="74"/>
        <v>3.2908290472682257E-3</v>
      </c>
      <c r="BM33" s="90">
        <f t="shared" si="36"/>
        <v>5.1840115119774097</v>
      </c>
      <c r="BN33" s="4">
        <f t="shared" si="75"/>
        <v>76.596014937456715</v>
      </c>
      <c r="BO33" s="4">
        <f t="shared" si="76"/>
        <v>0.75140690653645037</v>
      </c>
      <c r="BP33" s="4">
        <f t="shared" si="39"/>
        <v>22.978804481237017</v>
      </c>
      <c r="BQ33" s="4">
        <f t="shared" si="77"/>
        <v>0.22542207196093514</v>
      </c>
      <c r="BR33" s="4">
        <f t="shared" si="78"/>
        <v>7.514069065364505</v>
      </c>
      <c r="BS33" s="4">
        <f t="shared" si="79"/>
        <v>5.7437543935646276E-2</v>
      </c>
      <c r="BT33" s="36">
        <f t="shared" si="80"/>
        <v>0.28285961589658143</v>
      </c>
      <c r="BU33" s="36">
        <f t="shared" si="81"/>
        <v>0.21381580928444319</v>
      </c>
      <c r="BV33" s="42">
        <v>0</v>
      </c>
      <c r="BW33" s="36">
        <f t="shared" si="82"/>
        <v>6.9995574443343797E-2</v>
      </c>
      <c r="BX33" s="120">
        <f>LOOKUP($AJ33,Pipes!$D$4:$D$16,Pipes!$J$4:$J$16)</f>
        <v>50</v>
      </c>
      <c r="BY33" s="5">
        <f t="shared" si="83"/>
        <v>1500</v>
      </c>
      <c r="BZ33" s="26"/>
      <c r="CA33" s="2"/>
    </row>
    <row r="34" spans="1:79" ht="12.75" customHeight="1">
      <c r="A34" s="1"/>
      <c r="B34" s="153" t="s">
        <v>166</v>
      </c>
      <c r="C34" s="153" t="s">
        <v>167</v>
      </c>
      <c r="D34" s="2" t="s">
        <v>81</v>
      </c>
      <c r="E34" s="94">
        <v>1</v>
      </c>
      <c r="F34" s="2">
        <f t="shared" si="50"/>
        <v>288</v>
      </c>
      <c r="G34" s="2">
        <f t="shared" si="1"/>
        <v>864</v>
      </c>
      <c r="H34" s="3">
        <f t="shared" si="2"/>
        <v>1680</v>
      </c>
      <c r="I34" s="22">
        <f t="shared" ref="I34:N34" si="90">I16</f>
        <v>30</v>
      </c>
      <c r="J34" s="2">
        <f t="shared" si="90"/>
        <v>0</v>
      </c>
      <c r="K34" s="2">
        <f t="shared" si="90"/>
        <v>2</v>
      </c>
      <c r="L34" s="2">
        <f t="shared" si="90"/>
        <v>1</v>
      </c>
      <c r="M34" s="2">
        <f t="shared" si="90"/>
        <v>0</v>
      </c>
      <c r="N34" s="22">
        <f t="shared" si="90"/>
        <v>1</v>
      </c>
      <c r="O34" s="2">
        <f t="shared" si="52"/>
        <v>30</v>
      </c>
      <c r="P34" s="3">
        <f>(1.19*F34) + (18.8*POWER(F34,0.5)) + 17.6</f>
        <v>679.36657967137023</v>
      </c>
      <c r="Q34" s="186">
        <f t="shared" ref="Q34:R34" si="91">Q16</f>
        <v>3.629094976876978E-2</v>
      </c>
      <c r="R34" s="3">
        <f t="shared" si="91"/>
        <v>679.36657967137023</v>
      </c>
      <c r="S34" s="26">
        <v>16</v>
      </c>
      <c r="T34" s="26">
        <f t="shared" si="4"/>
        <v>56.613881639280855</v>
      </c>
      <c r="U34" s="2">
        <f t="shared" si="54"/>
        <v>0.85</v>
      </c>
      <c r="V34" s="3">
        <f>U34*$D$49*F34</f>
        <v>734.4</v>
      </c>
      <c r="W34" s="3">
        <f t="shared" si="5"/>
        <v>40.799999999999997</v>
      </c>
      <c r="X34" s="3">
        <f t="shared" si="6"/>
        <v>693.6</v>
      </c>
      <c r="Y34" s="4">
        <f t="shared" si="7"/>
        <v>3.2350789508160487</v>
      </c>
      <c r="Z34" s="96">
        <f>((H34/R34))/24</f>
        <v>0.10303715563085408</v>
      </c>
      <c r="AA34" s="4">
        <f t="shared" si="8"/>
        <v>6.9942857142857147</v>
      </c>
      <c r="AB34" s="4">
        <f t="shared" si="9"/>
        <v>6.6057142857142859</v>
      </c>
      <c r="AC34" s="96">
        <f t="shared" si="10"/>
        <v>0.67125831494894084</v>
      </c>
      <c r="AD34" s="96">
        <f>(24*X34)/((24*X34)+H34)</f>
        <v>0.90832896804609742</v>
      </c>
      <c r="AE34" s="97">
        <f t="shared" si="11"/>
        <v>1372.9665796713703</v>
      </c>
      <c r="AF34" s="4">
        <f t="shared" si="12"/>
        <v>9.8407932365303346</v>
      </c>
      <c r="AG34" s="4">
        <f t="shared" si="13"/>
        <v>46.781457873723518</v>
      </c>
      <c r="AH34" s="4">
        <f>AF34*1000000/(E34*1000)</f>
        <v>9840.7932365303332</v>
      </c>
      <c r="AI34" s="98">
        <f t="shared" si="55"/>
        <v>111.93613216337084</v>
      </c>
      <c r="AJ34" s="103">
        <f>IF($AI34&lt;Pipes!$D$4,Pipes!D$4,IF($AI34&lt;Pipes!$D$5,Pipes!D$5,IF($AI34&lt;Pipes!$D$6,Pipes!D$6,IF($AI34&lt;Pipes!$D$7,Pipes!D$7,IF($AI34&lt;Pipes!$D$8,Pipes!D$8,IF($AI34&lt;Pipes!$D$9,Pipes!D$9,IF($AI34&lt;Pipes!$D$10,Pipes!D$10,IF($AI34&lt;Pipes!$D$11,Pipes!D$11,IF($AI34&lt;Pipes!$D$12,Pipes!D$12,IF($AI34&lt;Pipes!$D$13,Pipes!D$13,IF($AI34&lt;Pipes!$D$14,Pipes!D$14,IF($AI34&lt;Pipes!$D$15,Pipes!D$15,Pipes!D$16))))))))))))</f>
        <v>147</v>
      </c>
      <c r="AK34" s="104">
        <f>LOOKUP($AJ34,Pipes!$D$4:$D$16,Pipes!$B$4:$B$16)</f>
        <v>150</v>
      </c>
      <c r="AL34" s="26" t="str">
        <f>LOOKUP($AJ34,Pipes!$D$4:$D$16,Pipes!$E$4:$E$16)</f>
        <v>Steel</v>
      </c>
      <c r="AM34" s="107">
        <f>LOOKUP($AJ34,Pipes!$D$4:$D$16,Pipes!$F$4:$F$16)</f>
        <v>140</v>
      </c>
      <c r="AN34" s="2">
        <f t="shared" si="56"/>
        <v>251.03633189687179</v>
      </c>
      <c r="AO34" s="2">
        <f t="shared" si="57"/>
        <v>2.4626664159083127</v>
      </c>
      <c r="AP34" s="2">
        <f t="shared" si="58"/>
        <v>75.310899569061533</v>
      </c>
      <c r="AQ34" s="4">
        <f t="shared" si="59"/>
        <v>0.73879992477249368</v>
      </c>
      <c r="AR34" s="4">
        <f t="shared" si="60"/>
        <v>24.626664159083123</v>
      </c>
      <c r="AS34" s="26">
        <f t="shared" si="61"/>
        <v>7.6440000000000001</v>
      </c>
      <c r="AT34" s="4">
        <f t="shared" si="62"/>
        <v>0.18824622083203141</v>
      </c>
      <c r="AU34" s="36">
        <f t="shared" si="63"/>
        <v>0.92704614560452514</v>
      </c>
      <c r="AV34" s="89">
        <f t="shared" si="23"/>
        <v>7.4611718049008542E-3</v>
      </c>
      <c r="AW34" s="109">
        <f t="shared" si="64"/>
        <v>16971.654577499998</v>
      </c>
      <c r="AX34" s="110">
        <f t="shared" si="65"/>
        <v>509.1496373249999</v>
      </c>
      <c r="AY34" s="36">
        <f t="shared" si="66"/>
        <v>0.57983699771834085</v>
      </c>
      <c r="AZ34" s="4">
        <f t="shared" si="67"/>
        <v>0.41211572403543489</v>
      </c>
      <c r="BA34" s="36">
        <f t="shared" si="68"/>
        <v>0.43241394953492229</v>
      </c>
      <c r="BB34" s="97"/>
      <c r="BC34" s="97"/>
      <c r="BD34" s="112">
        <f>LOOKUP($AJ34,Pipes!$D$4:$D$16,Pipes!$N$4:$N$16)</f>
        <v>0.90370860132936037</v>
      </c>
      <c r="BE34" s="187">
        <f t="shared" si="69"/>
        <v>0.5905227248993119</v>
      </c>
      <c r="BF34" s="4">
        <f t="shared" si="70"/>
        <v>0.5905227248993119</v>
      </c>
      <c r="BG34" s="113">
        <v>80</v>
      </c>
      <c r="BH34" s="115">
        <v>0</v>
      </c>
      <c r="BI34" s="4">
        <f t="shared" si="71"/>
        <v>1.4911191921934446</v>
      </c>
      <c r="BJ34" s="4">
        <f t="shared" si="72"/>
        <v>1.4911191921934446</v>
      </c>
      <c r="BK34" s="36">
        <f t="shared" si="73"/>
        <v>0.5905227248993119</v>
      </c>
      <c r="BL34" s="89">
        <f t="shared" si="74"/>
        <v>3.3043289537167068E-3</v>
      </c>
      <c r="BM34" s="90">
        <f t="shared" si="36"/>
        <v>4.6215413583086411</v>
      </c>
      <c r="BN34" s="4">
        <f t="shared" si="75"/>
        <v>61.919873037494007</v>
      </c>
      <c r="BO34" s="4">
        <f t="shared" si="76"/>
        <v>0.60743395449781623</v>
      </c>
      <c r="BP34" s="4">
        <f t="shared" si="39"/>
        <v>18.575961911248204</v>
      </c>
      <c r="BQ34" s="4">
        <f t="shared" si="77"/>
        <v>0.18223018634934487</v>
      </c>
      <c r="BR34" s="4">
        <f t="shared" si="78"/>
        <v>6.0743395449781623</v>
      </c>
      <c r="BS34" s="4">
        <f t="shared" si="79"/>
        <v>4.6432251481813076E-2</v>
      </c>
      <c r="BT34" s="36">
        <f t="shared" si="80"/>
        <v>0.22866243783115794</v>
      </c>
      <c r="BU34" s="36">
        <f t="shared" si="81"/>
        <v>0.19061659168487452</v>
      </c>
      <c r="BV34" s="42">
        <v>0</v>
      </c>
      <c r="BW34" s="36">
        <f t="shared" si="82"/>
        <v>6.1186784486329242E-2</v>
      </c>
      <c r="BX34" s="120">
        <f>LOOKUP($AJ34,Pipes!$D$4:$D$16,Pipes!$J$4:$J$16)</f>
        <v>50</v>
      </c>
      <c r="BY34" s="5">
        <f t="shared" si="83"/>
        <v>1500</v>
      </c>
      <c r="BZ34" s="26"/>
      <c r="CA34" s="2"/>
    </row>
    <row r="35" spans="1:79" ht="12.75" customHeight="1">
      <c r="A35" s="1"/>
      <c r="B35" s="153" t="s">
        <v>181</v>
      </c>
      <c r="C35" s="153" t="s">
        <v>182</v>
      </c>
      <c r="D35" s="2" t="s">
        <v>81</v>
      </c>
      <c r="E35" s="94">
        <v>1</v>
      </c>
      <c r="F35" s="2">
        <f t="shared" si="50"/>
        <v>240</v>
      </c>
      <c r="G35" s="2">
        <f t="shared" si="1"/>
        <v>720</v>
      </c>
      <c r="H35" s="3">
        <f t="shared" si="2"/>
        <v>1400</v>
      </c>
      <c r="I35" s="22">
        <f t="shared" ref="I35:N35" si="92">I17</f>
        <v>30</v>
      </c>
      <c r="J35" s="2">
        <f t="shared" si="92"/>
        <v>0</v>
      </c>
      <c r="K35" s="2">
        <f t="shared" si="92"/>
        <v>2</v>
      </c>
      <c r="L35" s="2">
        <f t="shared" si="92"/>
        <v>1</v>
      </c>
      <c r="M35" s="2">
        <f t="shared" si="92"/>
        <v>0</v>
      </c>
      <c r="N35" s="22">
        <f t="shared" si="92"/>
        <v>1</v>
      </c>
      <c r="O35" s="2">
        <f t="shared" si="52"/>
        <v>30</v>
      </c>
      <c r="P35" s="3">
        <f>(1.19*F35) + (18.8*POWER(F35,0.5)) + 17.6</f>
        <v>594.44834763479776</v>
      </c>
      <c r="Q35" s="186">
        <f t="shared" ref="Q35:R35" si="93">Q17</f>
        <v>3.8105663309922932E-2</v>
      </c>
      <c r="R35" s="3">
        <f t="shared" si="93"/>
        <v>594.44834763479776</v>
      </c>
      <c r="S35" s="26">
        <v>14</v>
      </c>
      <c r="T35" s="26">
        <f t="shared" si="4"/>
        <v>49.537362302899815</v>
      </c>
      <c r="U35" s="2">
        <f t="shared" si="54"/>
        <v>0.85</v>
      </c>
      <c r="V35" s="3">
        <f>U35*$D$49*F35</f>
        <v>612</v>
      </c>
      <c r="W35" s="3">
        <f t="shared" si="5"/>
        <v>35.700000000000003</v>
      </c>
      <c r="X35" s="3">
        <f t="shared" si="6"/>
        <v>576.29999999999995</v>
      </c>
      <c r="Y35" s="4">
        <f t="shared" si="7"/>
        <v>2.8307064173085608</v>
      </c>
      <c r="Z35" s="96">
        <f>((H35/R35))/24</f>
        <v>9.8130196787376223E-2</v>
      </c>
      <c r="AA35" s="4">
        <f t="shared" si="8"/>
        <v>5.8285714285714283</v>
      </c>
      <c r="AB35" s="4">
        <f t="shared" si="9"/>
        <v>5.4885714285714284</v>
      </c>
      <c r="AC35" s="96">
        <f t="shared" si="10"/>
        <v>0.65974132974649591</v>
      </c>
      <c r="AD35" s="96">
        <f>(24*X35)/((24*X35)+H35)</f>
        <v>0.90808340774200325</v>
      </c>
      <c r="AE35" s="97">
        <f t="shared" si="11"/>
        <v>1170.7483476347977</v>
      </c>
      <c r="AF35" s="4">
        <f t="shared" si="12"/>
        <v>8.3192778458799896</v>
      </c>
      <c r="AG35" s="4">
        <f t="shared" si="13"/>
        <v>46.493533243662391</v>
      </c>
      <c r="AH35" s="4">
        <f>AF35*1000000/(E35*1000)</f>
        <v>8319.2778458799894</v>
      </c>
      <c r="AI35" s="98">
        <f t="shared" si="55"/>
        <v>102.91959232365319</v>
      </c>
      <c r="AJ35" s="103">
        <f>IF($AI35&lt;Pipes!$D$4,Pipes!D$4,IF($AI35&lt;Pipes!$D$5,Pipes!D$5,IF($AI35&lt;Pipes!$D$6,Pipes!D$6,IF($AI35&lt;Pipes!$D$7,Pipes!D$7,IF($AI35&lt;Pipes!$D$8,Pipes!D$8,IF($AI35&lt;Pipes!$D$9,Pipes!D$9,IF($AI35&lt;Pipes!$D$10,Pipes!D$10,IF($AI35&lt;Pipes!$D$11,Pipes!D$11,IF($AI35&lt;Pipes!$D$12,Pipes!D$12,IF($AI35&lt;Pipes!$D$13,Pipes!D$13,IF($AI35&lt;Pipes!$D$14,Pipes!D$14,IF($AI35&lt;Pipes!$D$15,Pipes!D$15,Pipes!D$16))))))))))))</f>
        <v>147</v>
      </c>
      <c r="AK35" s="104">
        <f>LOOKUP($AJ35,Pipes!$D$4:$D$16,Pipes!$B$4:$B$16)</f>
        <v>150</v>
      </c>
      <c r="AL35" s="26" t="str">
        <f>LOOKUP($AJ35,Pipes!$D$4:$D$16,Pipes!$E$4:$E$16)</f>
        <v>Steel</v>
      </c>
      <c r="AM35" s="107">
        <f>LOOKUP($AJ35,Pipes!$D$4:$D$16,Pipes!$F$4:$F$16)</f>
        <v>140</v>
      </c>
      <c r="AN35" s="2">
        <f t="shared" si="56"/>
        <v>183.92611912429692</v>
      </c>
      <c r="AO35" s="2">
        <f t="shared" si="57"/>
        <v>1.8043152286093527</v>
      </c>
      <c r="AP35" s="2">
        <f t="shared" si="58"/>
        <v>55.17783573728908</v>
      </c>
      <c r="AQ35" s="4">
        <f t="shared" si="59"/>
        <v>0.54129456858280589</v>
      </c>
      <c r="AR35" s="4">
        <f t="shared" si="60"/>
        <v>18.04315228609353</v>
      </c>
      <c r="AS35" s="26">
        <f t="shared" si="61"/>
        <v>7.6440000000000001</v>
      </c>
      <c r="AT35" s="4">
        <f t="shared" si="62"/>
        <v>0.13792185607489896</v>
      </c>
      <c r="AU35" s="36">
        <f t="shared" si="63"/>
        <v>0.67921642465770482</v>
      </c>
      <c r="AV35" s="89">
        <f t="shared" si="23"/>
        <v>5.4665568279526813E-3</v>
      </c>
      <c r="AW35" s="109">
        <f t="shared" si="64"/>
        <v>16971.654577499998</v>
      </c>
      <c r="AX35" s="110">
        <f t="shared" si="65"/>
        <v>509.1496373249999</v>
      </c>
      <c r="AY35" s="36">
        <f t="shared" si="66"/>
        <v>0.490186611322457</v>
      </c>
      <c r="AZ35" s="4">
        <f t="shared" si="67"/>
        <v>0.34342977002952907</v>
      </c>
      <c r="BA35" s="36">
        <f t="shared" si="68"/>
        <v>0.36048460155596956</v>
      </c>
      <c r="BB35" s="97"/>
      <c r="BC35" s="97"/>
      <c r="BD35" s="112">
        <f>LOOKUP($AJ35,Pipes!$D$4:$D$16,Pipes!$N$4:$N$16)</f>
        <v>0.90370860132936037</v>
      </c>
      <c r="BE35" s="187">
        <f t="shared" si="69"/>
        <v>0.58271672595768753</v>
      </c>
      <c r="BF35" s="4">
        <f t="shared" si="70"/>
        <v>0.58271672595768753</v>
      </c>
      <c r="BG35" s="113">
        <v>80</v>
      </c>
      <c r="BH35" s="115">
        <v>0</v>
      </c>
      <c r="BI35" s="4">
        <f t="shared" si="71"/>
        <v>1.4911191921934446</v>
      </c>
      <c r="BJ35" s="4">
        <f t="shared" si="72"/>
        <v>1.4911191921934446</v>
      </c>
      <c r="BK35" s="36">
        <f t="shared" si="73"/>
        <v>0.58271672595768753</v>
      </c>
      <c r="BL35" s="89">
        <f t="shared" si="74"/>
        <v>3.2606497061146954E-3</v>
      </c>
      <c r="BM35" s="90">
        <f t="shared" si="36"/>
        <v>4.0438663104408015</v>
      </c>
      <c r="BN35" s="4">
        <f t="shared" si="75"/>
        <v>48.354007814103298</v>
      </c>
      <c r="BO35" s="4">
        <f t="shared" si="76"/>
        <v>0.47435281665635337</v>
      </c>
      <c r="BP35" s="4">
        <f t="shared" si="39"/>
        <v>14.50620234423099</v>
      </c>
      <c r="BQ35" s="4">
        <f t="shared" si="77"/>
        <v>0.14230584499690602</v>
      </c>
      <c r="BR35" s="4">
        <f t="shared" si="78"/>
        <v>4.743528166563534</v>
      </c>
      <c r="BS35" s="4">
        <f t="shared" si="79"/>
        <v>3.625952930521166E-2</v>
      </c>
      <c r="BT35" s="36">
        <f t="shared" si="80"/>
        <v>0.17856537430211766</v>
      </c>
      <c r="BU35" s="36">
        <f t="shared" si="81"/>
        <v>0.16679024454465047</v>
      </c>
      <c r="BV35" s="42">
        <v>0</v>
      </c>
      <c r="BW35" s="36">
        <f t="shared" si="82"/>
        <v>5.2248277854288046E-2</v>
      </c>
      <c r="BX35" s="120">
        <f>LOOKUP($AJ35,Pipes!$D$4:$D$16,Pipes!$J$4:$J$16)</f>
        <v>50</v>
      </c>
      <c r="BY35" s="5">
        <f t="shared" si="83"/>
        <v>1500</v>
      </c>
      <c r="BZ35" s="26"/>
      <c r="CA35" s="2"/>
    </row>
    <row r="36" spans="1:79" ht="12.75" customHeight="1">
      <c r="A36" s="1"/>
      <c r="B36" s="153" t="s">
        <v>184</v>
      </c>
      <c r="C36" s="153" t="s">
        <v>185</v>
      </c>
      <c r="D36" s="2" t="s">
        <v>81</v>
      </c>
      <c r="E36" s="94">
        <v>1</v>
      </c>
      <c r="F36" s="2">
        <f t="shared" si="50"/>
        <v>192</v>
      </c>
      <c r="G36" s="2">
        <f t="shared" si="1"/>
        <v>576</v>
      </c>
      <c r="H36" s="3">
        <f t="shared" si="2"/>
        <v>1120</v>
      </c>
      <c r="I36" s="22">
        <f t="shared" ref="I36:N36" si="94">I18</f>
        <v>30</v>
      </c>
      <c r="J36" s="2">
        <f t="shared" si="94"/>
        <v>0</v>
      </c>
      <c r="K36" s="2">
        <f t="shared" si="94"/>
        <v>2</v>
      </c>
      <c r="L36" s="2">
        <f t="shared" si="94"/>
        <v>1</v>
      </c>
      <c r="M36" s="2">
        <f t="shared" si="94"/>
        <v>0</v>
      </c>
      <c r="N36" s="22">
        <f t="shared" si="94"/>
        <v>1</v>
      </c>
      <c r="O36" s="2">
        <f t="shared" si="52"/>
        <v>30</v>
      </c>
      <c r="P36" s="3">
        <f>(1.19*F36) + (18.8*POWER(F36,0.5)) + 17.6</f>
        <v>506.58044145835913</v>
      </c>
      <c r="Q36" s="186">
        <f t="shared" ref="Q36:R36" si="95">Q18</f>
        <v>4.0591381527112107E-2</v>
      </c>
      <c r="R36" s="3">
        <f t="shared" si="95"/>
        <v>506.58044145835913</v>
      </c>
      <c r="S36" s="26">
        <v>12</v>
      </c>
      <c r="T36" s="26">
        <f t="shared" si="4"/>
        <v>42.215036788196592</v>
      </c>
      <c r="U36" s="2">
        <f t="shared" si="54"/>
        <v>0.85</v>
      </c>
      <c r="V36" s="3">
        <f>U36*$D$49*F36</f>
        <v>489.59999999999997</v>
      </c>
      <c r="W36" s="3">
        <f t="shared" si="5"/>
        <v>30.599999999999998</v>
      </c>
      <c r="X36" s="3">
        <f t="shared" si="6"/>
        <v>458.99999999999994</v>
      </c>
      <c r="Y36" s="4">
        <f t="shared" si="7"/>
        <v>2.412287816468377</v>
      </c>
      <c r="Z36" s="96">
        <f>((H36/R36))/24</f>
        <v>9.2120940422258005E-2</v>
      </c>
      <c r="AA36" s="4">
        <f t="shared" si="8"/>
        <v>4.6628571428571419</v>
      </c>
      <c r="AB36" s="4">
        <f t="shared" si="9"/>
        <v>4.371428571428571</v>
      </c>
      <c r="AC36" s="96">
        <f t="shared" si="10"/>
        <v>0.644400255179857</v>
      </c>
      <c r="AD36" s="96">
        <f>(24*X36)/((24*X36)+H36)</f>
        <v>0.90771259063941989</v>
      </c>
      <c r="AE36" s="97">
        <f t="shared" si="11"/>
        <v>965.58044145835902</v>
      </c>
      <c r="AF36" s="4">
        <f t="shared" si="12"/>
        <v>6.7837163878969484</v>
      </c>
      <c r="AG36" s="4">
        <f t="shared" si="13"/>
        <v>46.110006379496419</v>
      </c>
      <c r="AH36" s="4">
        <f>AF36*1000000/(E36*1000)</f>
        <v>6783.7163878969486</v>
      </c>
      <c r="AI36" s="98">
        <f t="shared" si="55"/>
        <v>92.937093030481265</v>
      </c>
      <c r="AJ36" s="103">
        <f>IF($AI36&lt;Pipes!$D$4,Pipes!D$4,IF($AI36&lt;Pipes!$D$5,Pipes!D$5,IF($AI36&lt;Pipes!$D$6,Pipes!D$6,IF($AI36&lt;Pipes!$D$7,Pipes!D$7,IF($AI36&lt;Pipes!$D$8,Pipes!D$8,IF($AI36&lt;Pipes!$D$9,Pipes!D$9,IF($AI36&lt;Pipes!$D$10,Pipes!D$10,IF($AI36&lt;Pipes!$D$11,Pipes!D$11,IF($AI36&lt;Pipes!$D$12,Pipes!D$12,IF($AI36&lt;Pipes!$D$13,Pipes!D$13,IF($AI36&lt;Pipes!$D$14,Pipes!D$14,IF($AI36&lt;Pipes!$D$15,Pipes!D$15,Pipes!D$16))))))))))))</f>
        <v>97</v>
      </c>
      <c r="AK36" s="104">
        <f>LOOKUP($AJ36,Pipes!$D$4:$D$16,Pipes!$B$4:$B$16)</f>
        <v>100</v>
      </c>
      <c r="AL36" s="26" t="str">
        <f>LOOKUP($AJ36,Pipes!$D$4:$D$16,Pipes!$E$4:$E$16)</f>
        <v>Steel</v>
      </c>
      <c r="AM36" s="107">
        <f>LOOKUP($AJ36,Pipes!$D$4:$D$16,Pipes!$F$4:$F$16)</f>
        <v>140</v>
      </c>
      <c r="AN36" s="2">
        <f t="shared" si="56"/>
        <v>952.72506224785946</v>
      </c>
      <c r="AO36" s="2">
        <f t="shared" si="57"/>
        <v>9.3462328606515026</v>
      </c>
      <c r="AP36" s="2">
        <f t="shared" si="58"/>
        <v>285.81751867435787</v>
      </c>
      <c r="AQ36" s="4">
        <f t="shared" si="59"/>
        <v>2.8038698581954509</v>
      </c>
      <c r="AR36" s="4">
        <f t="shared" si="60"/>
        <v>93.46232860651503</v>
      </c>
      <c r="AS36" s="26">
        <f t="shared" si="61"/>
        <v>5.0440000000000005</v>
      </c>
      <c r="AT36" s="4">
        <f t="shared" si="62"/>
        <v>0.47142398549126185</v>
      </c>
      <c r="AU36" s="36">
        <f t="shared" si="63"/>
        <v>3.2752938436867129</v>
      </c>
      <c r="AV36" s="89">
        <f t="shared" si="23"/>
        <v>2.6360640400856183E-2</v>
      </c>
      <c r="AW36" s="109">
        <f t="shared" si="64"/>
        <v>7389.8050775000002</v>
      </c>
      <c r="AX36" s="110">
        <f t="shared" si="65"/>
        <v>221.694152325</v>
      </c>
      <c r="AY36" s="36">
        <f t="shared" si="66"/>
        <v>0.91798312902075985</v>
      </c>
      <c r="AZ36" s="4">
        <f t="shared" si="67"/>
        <v>0.63098513343123319</v>
      </c>
      <c r="BA36" s="36">
        <f t="shared" si="68"/>
        <v>0.66264219238905964</v>
      </c>
      <c r="BB36" s="97"/>
      <c r="BC36" s="97"/>
      <c r="BD36" s="112">
        <f>LOOKUP($AJ36,Pipes!$D$4:$D$16,Pipes!$N$4:$N$16)</f>
        <v>0.6349007646681134</v>
      </c>
      <c r="BE36" s="187">
        <f t="shared" si="69"/>
        <v>0.40208277577473084</v>
      </c>
      <c r="BF36" s="4">
        <f t="shared" si="70"/>
        <v>0.40208277577473084</v>
      </c>
      <c r="BG36" s="113">
        <v>80</v>
      </c>
      <c r="BH36" s="115">
        <v>0</v>
      </c>
      <c r="BI36" s="4">
        <f t="shared" si="71"/>
        <v>1.047586261702387</v>
      </c>
      <c r="BJ36" s="4">
        <f t="shared" si="72"/>
        <v>1.047586261702387</v>
      </c>
      <c r="BK36" s="36">
        <f t="shared" si="73"/>
        <v>0.40208277577473084</v>
      </c>
      <c r="BL36" s="89">
        <f t="shared" si="74"/>
        <v>2.2498943762236465E-3</v>
      </c>
      <c r="BM36" s="90">
        <f t="shared" si="36"/>
        <v>3.446125452097681</v>
      </c>
      <c r="BN36" s="4">
        <f t="shared" si="75"/>
        <v>271.78570327071566</v>
      </c>
      <c r="BO36" s="4">
        <f t="shared" si="76"/>
        <v>2.6662177490857206</v>
      </c>
      <c r="BP36" s="4">
        <f t="shared" si="39"/>
        <v>81.535710981214692</v>
      </c>
      <c r="BQ36" s="4">
        <f t="shared" si="77"/>
        <v>0.79986532472571614</v>
      </c>
      <c r="BR36" s="4">
        <f t="shared" si="78"/>
        <v>26.662177490857207</v>
      </c>
      <c r="BS36" s="4">
        <f t="shared" si="79"/>
        <v>0.13448402326388376</v>
      </c>
      <c r="BT36" s="36">
        <f t="shared" si="80"/>
        <v>0.9343493479895999</v>
      </c>
      <c r="BU36" s="36">
        <f t="shared" si="81"/>
        <v>0.32643456642897861</v>
      </c>
      <c r="BV36" s="42">
        <v>0</v>
      </c>
      <c r="BW36" s="36">
        <f t="shared" si="82"/>
        <v>9.9077564366406828E-2</v>
      </c>
      <c r="BX36" s="120">
        <f>LOOKUP($AJ36,Pipes!$D$4:$D$16,Pipes!$J$4:$J$16)</f>
        <v>33.333333333333336</v>
      </c>
      <c r="BY36" s="5">
        <f t="shared" si="83"/>
        <v>1000.0000000000001</v>
      </c>
      <c r="BZ36" s="26"/>
      <c r="CA36" s="2"/>
    </row>
    <row r="37" spans="1:79" ht="12.75" customHeight="1">
      <c r="A37" s="1"/>
      <c r="B37" s="153" t="s">
        <v>189</v>
      </c>
      <c r="C37" s="153" t="s">
        <v>190</v>
      </c>
      <c r="D37" s="2" t="s">
        <v>81</v>
      </c>
      <c r="E37" s="94">
        <v>1</v>
      </c>
      <c r="F37" s="2">
        <f t="shared" si="50"/>
        <v>144</v>
      </c>
      <c r="G37" s="2">
        <f t="shared" si="1"/>
        <v>432</v>
      </c>
      <c r="H37" s="3">
        <f t="shared" si="2"/>
        <v>840</v>
      </c>
      <c r="I37" s="22">
        <f t="shared" ref="I37:N37" si="96">I19</f>
        <v>30</v>
      </c>
      <c r="J37" s="2">
        <f t="shared" si="96"/>
        <v>0</v>
      </c>
      <c r="K37" s="2">
        <f t="shared" si="96"/>
        <v>2</v>
      </c>
      <c r="L37" s="2">
        <f t="shared" si="96"/>
        <v>1</v>
      </c>
      <c r="M37" s="2">
        <f t="shared" si="96"/>
        <v>0</v>
      </c>
      <c r="N37" s="22">
        <f t="shared" si="96"/>
        <v>1</v>
      </c>
      <c r="O37" s="2">
        <f t="shared" si="52"/>
        <v>30</v>
      </c>
      <c r="P37" s="3">
        <f>(1.19*F37) + (18.8*POWER(F37,0.5)) + 17.6</f>
        <v>414.56000000000006</v>
      </c>
      <c r="Q37" s="186">
        <f t="shared" ref="Q37:R37" si="97">Q19</f>
        <v>4.4290598290598296E-2</v>
      </c>
      <c r="R37" s="3">
        <f t="shared" si="97"/>
        <v>414.56</v>
      </c>
      <c r="S37" s="26">
        <v>10</v>
      </c>
      <c r="T37" s="26">
        <f t="shared" si="4"/>
        <v>34.546666666666667</v>
      </c>
      <c r="U37" s="2">
        <f t="shared" si="54"/>
        <v>0.9</v>
      </c>
      <c r="V37" s="3">
        <f>U37*$D$49*F37</f>
        <v>388.8</v>
      </c>
      <c r="W37" s="3">
        <f t="shared" si="5"/>
        <v>27</v>
      </c>
      <c r="X37" s="3">
        <f t="shared" si="6"/>
        <v>361.8</v>
      </c>
      <c r="Y37" s="4">
        <f t="shared" si="7"/>
        <v>1.9740952380952381</v>
      </c>
      <c r="Z37" s="96">
        <f>((H37/R37))/24</f>
        <v>8.4426862215360873E-2</v>
      </c>
      <c r="AA37" s="4">
        <f t="shared" si="8"/>
        <v>3.7028571428571428</v>
      </c>
      <c r="AB37" s="4">
        <f t="shared" si="9"/>
        <v>3.4457142857142857</v>
      </c>
      <c r="AC37" s="96">
        <f t="shared" si="10"/>
        <v>0.63576298587193369</v>
      </c>
      <c r="AD37" s="96">
        <f>(24*X37)/((24*X37)+H37)</f>
        <v>0.91179435483870963</v>
      </c>
      <c r="AE37" s="97">
        <f t="shared" si="11"/>
        <v>776.36</v>
      </c>
      <c r="AF37" s="4">
        <f t="shared" si="12"/>
        <v>5.4198095238095236</v>
      </c>
      <c r="AG37" s="4">
        <f t="shared" si="13"/>
        <v>45.894074646798344</v>
      </c>
      <c r="AH37" s="4">
        <f>AF37*1000000/(E37*1000)</f>
        <v>5419.8095238095229</v>
      </c>
      <c r="AI37" s="98">
        <f t="shared" si="55"/>
        <v>83.07058227457388</v>
      </c>
      <c r="AJ37" s="103">
        <f>IF($AI37&lt;Pipes!$D$4,Pipes!D$4,IF($AI37&lt;Pipes!$D$5,Pipes!D$5,IF($AI37&lt;Pipes!$D$6,Pipes!D$6,IF($AI37&lt;Pipes!$D$7,Pipes!D$7,IF($AI37&lt;Pipes!$D$8,Pipes!D$8,IF($AI37&lt;Pipes!$D$9,Pipes!D$9,IF($AI37&lt;Pipes!$D$10,Pipes!D$10,IF($AI37&lt;Pipes!$D$11,Pipes!D$11,IF($AI37&lt;Pipes!$D$12,Pipes!D$12,IF($AI37&lt;Pipes!$D$13,Pipes!D$13,IF($AI37&lt;Pipes!$D$14,Pipes!D$14,IF($AI37&lt;Pipes!$D$15,Pipes!D$15,Pipes!D$16))))))))))))</f>
        <v>97</v>
      </c>
      <c r="AK37" s="104">
        <f>LOOKUP($AJ37,Pipes!$D$4:$D$16,Pipes!$B$4:$B$16)</f>
        <v>100</v>
      </c>
      <c r="AL37" s="26" t="str">
        <f>LOOKUP($AJ37,Pipes!$D$4:$D$16,Pipes!$E$4:$E$16)</f>
        <v>Steel</v>
      </c>
      <c r="AM37" s="107">
        <f>LOOKUP($AJ37,Pipes!$D$4:$D$16,Pipes!$F$4:$F$16)</f>
        <v>140</v>
      </c>
      <c r="AN37" s="2">
        <f t="shared" si="56"/>
        <v>628.67740729037916</v>
      </c>
      <c r="AO37" s="2">
        <f t="shared" si="57"/>
        <v>6.1673253655186198</v>
      </c>
      <c r="AP37" s="2">
        <f t="shared" si="58"/>
        <v>188.60322218711374</v>
      </c>
      <c r="AQ37" s="4">
        <f t="shared" si="59"/>
        <v>1.8501976096555859</v>
      </c>
      <c r="AR37" s="4">
        <f t="shared" si="60"/>
        <v>61.673253655186194</v>
      </c>
      <c r="AS37" s="26">
        <f t="shared" si="61"/>
        <v>5.0440000000000005</v>
      </c>
      <c r="AT37" s="4">
        <f t="shared" si="62"/>
        <v>0.31107989143675918</v>
      </c>
      <c r="AU37" s="36">
        <f t="shared" si="63"/>
        <v>2.1612775010923451</v>
      </c>
      <c r="AV37" s="89">
        <f t="shared" si="23"/>
        <v>1.7394671052972519E-2</v>
      </c>
      <c r="AW37" s="109">
        <f t="shared" si="64"/>
        <v>7389.8050775000002</v>
      </c>
      <c r="AX37" s="110">
        <f t="shared" si="65"/>
        <v>221.694152325</v>
      </c>
      <c r="AY37" s="36">
        <f t="shared" si="66"/>
        <v>0.73341711546782318</v>
      </c>
      <c r="AZ37" s="4">
        <f t="shared" si="67"/>
        <v>0.50107642948950881</v>
      </c>
      <c r="BA37" s="36">
        <f t="shared" si="68"/>
        <v>0.52468386729346816</v>
      </c>
      <c r="BB37" s="97"/>
      <c r="BC37" s="97"/>
      <c r="BD37" s="112">
        <f>LOOKUP($AJ37,Pipes!$D$4:$D$16,Pipes!$N$4:$N$16)</f>
        <v>0.6349007646681134</v>
      </c>
      <c r="BE37" s="187">
        <f t="shared" si="69"/>
        <v>0.39796991910854729</v>
      </c>
      <c r="BF37" s="4">
        <f t="shared" si="70"/>
        <v>0.39796991910854729</v>
      </c>
      <c r="BG37" s="113">
        <v>80</v>
      </c>
      <c r="BH37" s="115">
        <v>0</v>
      </c>
      <c r="BI37" s="4">
        <f t="shared" si="71"/>
        <v>1.047586261702387</v>
      </c>
      <c r="BJ37" s="4">
        <f t="shared" si="72"/>
        <v>1.047586261702387</v>
      </c>
      <c r="BK37" s="36">
        <f t="shared" si="73"/>
        <v>0.39796991910854729</v>
      </c>
      <c r="BL37" s="89">
        <f t="shared" si="74"/>
        <v>2.2268804755022575E-3</v>
      </c>
      <c r="BM37" s="90">
        <f t="shared" si="36"/>
        <v>2.8201360544217686</v>
      </c>
      <c r="BN37" s="4">
        <f t="shared" si="75"/>
        <v>187.49495832606001</v>
      </c>
      <c r="BO37" s="4">
        <f t="shared" si="76"/>
        <v>1.8393255411786489</v>
      </c>
      <c r="BP37" s="4">
        <f t="shared" si="39"/>
        <v>56.248487497818004</v>
      </c>
      <c r="BQ37" s="4">
        <f t="shared" si="77"/>
        <v>0.55179766235359462</v>
      </c>
      <c r="BR37" s="4">
        <f t="shared" si="78"/>
        <v>18.393255411786487</v>
      </c>
      <c r="BS37" s="4">
        <f t="shared" si="79"/>
        <v>9.2775580297051047E-2</v>
      </c>
      <c r="BT37" s="36">
        <f t="shared" si="80"/>
        <v>0.64457324265064564</v>
      </c>
      <c r="BU37" s="36">
        <f t="shared" si="81"/>
        <v>0.26713766024841917</v>
      </c>
      <c r="BV37" s="42">
        <v>0</v>
      </c>
      <c r="BW37" s="36">
        <f t="shared" si="82"/>
        <v>7.7620322386459648E-2</v>
      </c>
      <c r="BX37" s="120">
        <f>LOOKUP($AJ37,Pipes!$D$4:$D$16,Pipes!$J$4:$J$16)</f>
        <v>33.333333333333336</v>
      </c>
      <c r="BY37" s="5">
        <f t="shared" si="83"/>
        <v>1000.0000000000001</v>
      </c>
      <c r="BZ37" s="26"/>
      <c r="CA37" s="2"/>
    </row>
    <row r="38" spans="1:79" ht="12.75" customHeight="1">
      <c r="A38" s="1"/>
      <c r="B38" s="153" t="s">
        <v>191</v>
      </c>
      <c r="C38" s="153" t="s">
        <v>192</v>
      </c>
      <c r="D38" s="2" t="s">
        <v>81</v>
      </c>
      <c r="E38" s="94">
        <v>1</v>
      </c>
      <c r="F38" s="2">
        <f t="shared" si="50"/>
        <v>96</v>
      </c>
      <c r="G38" s="2">
        <f t="shared" si="1"/>
        <v>288</v>
      </c>
      <c r="H38" s="3">
        <f t="shared" si="2"/>
        <v>560</v>
      </c>
      <c r="I38" s="22">
        <f t="shared" ref="I38:N38" si="98">I20</f>
        <v>30</v>
      </c>
      <c r="J38" s="2">
        <f t="shared" si="98"/>
        <v>0</v>
      </c>
      <c r="K38" s="2">
        <f t="shared" si="98"/>
        <v>2</v>
      </c>
      <c r="L38" s="2">
        <f t="shared" si="98"/>
        <v>1</v>
      </c>
      <c r="M38" s="2">
        <f t="shared" si="98"/>
        <v>0</v>
      </c>
      <c r="N38" s="22">
        <f t="shared" si="98"/>
        <v>1</v>
      </c>
      <c r="O38" s="2">
        <f t="shared" si="52"/>
        <v>30</v>
      </c>
      <c r="P38" s="3">
        <f>(1.19*F38) + (18.8*POWER(F38,0.5)) + 17.6</f>
        <v>316.04162865729501</v>
      </c>
      <c r="Q38" s="186">
        <f t="shared" ref="Q38:R38" si="99">Q20</f>
        <v>5.0647696900207533E-2</v>
      </c>
      <c r="R38" s="3">
        <f t="shared" si="99"/>
        <v>316.04162865729501</v>
      </c>
      <c r="S38" s="26">
        <v>8</v>
      </c>
      <c r="T38" s="26">
        <f t="shared" si="4"/>
        <v>26.336802388107916</v>
      </c>
      <c r="U38" s="2">
        <f t="shared" si="54"/>
        <v>0.9</v>
      </c>
      <c r="V38" s="3">
        <f>U38*$D$49*F38</f>
        <v>259.20000000000005</v>
      </c>
      <c r="W38" s="3">
        <f t="shared" si="5"/>
        <v>21.6</v>
      </c>
      <c r="X38" s="3">
        <f t="shared" si="6"/>
        <v>237.60000000000005</v>
      </c>
      <c r="Y38" s="4">
        <f t="shared" si="7"/>
        <v>1.5049601364633096</v>
      </c>
      <c r="Z38" s="96">
        <f>((H38/R38))/24</f>
        <v>7.3829936367766344E-2</v>
      </c>
      <c r="AA38" s="4">
        <f t="shared" si="8"/>
        <v>2.4685714285714293</v>
      </c>
      <c r="AB38" s="4">
        <f t="shared" si="9"/>
        <v>2.2628571428571433</v>
      </c>
      <c r="AC38" s="96">
        <f t="shared" si="10"/>
        <v>0.60057507440097047</v>
      </c>
      <c r="AD38" s="96">
        <f>(24*X38)/((24*X38)+H38)</f>
        <v>0.91057741440981099</v>
      </c>
      <c r="AE38" s="97">
        <f t="shared" si="11"/>
        <v>553.64162865729509</v>
      </c>
      <c r="AF38" s="4">
        <f t="shared" si="12"/>
        <v>3.767817279320453</v>
      </c>
      <c r="AG38" s="4">
        <f t="shared" si="13"/>
        <v>45.014376860024264</v>
      </c>
      <c r="AH38" s="4">
        <f>AF38*1000000/(E38*1000)</f>
        <v>3767.8172793204531</v>
      </c>
      <c r="AI38" s="98">
        <f t="shared" si="55"/>
        <v>69.262818376855833</v>
      </c>
      <c r="AJ38" s="103">
        <f>IF($AI38&lt;Pipes!$D$4,Pipes!D$4,IF($AI38&lt;Pipes!$D$5,Pipes!D$5,IF($AI38&lt;Pipes!$D$6,Pipes!D$6,IF($AI38&lt;Pipes!$D$7,Pipes!D$7,IF($AI38&lt;Pipes!$D$8,Pipes!D$8,IF($AI38&lt;Pipes!$D$9,Pipes!D$9,IF($AI38&lt;Pipes!$D$10,Pipes!D$10,IF($AI38&lt;Pipes!$D$11,Pipes!D$11,IF($AI38&lt;Pipes!$D$12,Pipes!D$12,IF($AI38&lt;Pipes!$D$13,Pipes!D$13,IF($AI38&lt;Pipes!$D$14,Pipes!D$14,IF($AI38&lt;Pipes!$D$15,Pipes!D$15,Pipes!D$16))))))))))))</f>
        <v>72</v>
      </c>
      <c r="AK38" s="104">
        <f>LOOKUP($AJ38,Pipes!$D$4:$D$16,Pipes!$B$4:$B$16)</f>
        <v>75</v>
      </c>
      <c r="AL38" s="26" t="str">
        <f>LOOKUP($AJ38,Pipes!$D$4:$D$16,Pipes!$E$4:$E$16)</f>
        <v>Steel</v>
      </c>
      <c r="AM38" s="107">
        <f>LOOKUP($AJ38,Pipes!$D$4:$D$16,Pipes!$F$4:$F$16)</f>
        <v>140</v>
      </c>
      <c r="AN38" s="2">
        <f t="shared" si="56"/>
        <v>1367.0815580535632</v>
      </c>
      <c r="AO38" s="2">
        <f t="shared" si="57"/>
        <v>13.411070084505456</v>
      </c>
      <c r="AP38" s="2">
        <f t="shared" si="58"/>
        <v>410.12446741606897</v>
      </c>
      <c r="AQ38" s="4">
        <f t="shared" si="59"/>
        <v>4.0233210253516365</v>
      </c>
      <c r="AR38" s="4">
        <f t="shared" si="60"/>
        <v>134.11070084505454</v>
      </c>
      <c r="AS38" s="26">
        <f t="shared" si="61"/>
        <v>3.7439999999999998</v>
      </c>
      <c r="AT38" s="4">
        <f t="shared" si="62"/>
        <v>0.50211046396388415</v>
      </c>
      <c r="AU38" s="36">
        <f t="shared" si="63"/>
        <v>4.5254314893155207</v>
      </c>
      <c r="AV38" s="89">
        <f t="shared" si="23"/>
        <v>3.6422158695318597E-2</v>
      </c>
      <c r="AW38" s="109">
        <f t="shared" si="64"/>
        <v>4071.5006399999997</v>
      </c>
      <c r="AX38" s="110">
        <f t="shared" si="65"/>
        <v>122.14501919999999</v>
      </c>
      <c r="AY38" s="36">
        <f t="shared" si="66"/>
        <v>0.92541242467309381</v>
      </c>
      <c r="AZ38" s="4">
        <f t="shared" si="67"/>
        <v>0.60630505723595551</v>
      </c>
      <c r="BA38" s="36">
        <f t="shared" si="68"/>
        <v>0.63536807520981065</v>
      </c>
      <c r="BB38" s="97"/>
      <c r="BC38" s="97"/>
      <c r="BD38" s="112">
        <f>LOOKUP($AJ38,Pipes!$D$4:$D$16,Pipes!$N$4:$N$16)</f>
        <v>0.49977630462904743</v>
      </c>
      <c r="BE38" s="187">
        <f t="shared" si="69"/>
        <v>0.30008133919668134</v>
      </c>
      <c r="BF38" s="4">
        <f t="shared" si="70"/>
        <v>0.30008133919668134</v>
      </c>
      <c r="BG38" s="113">
        <v>80</v>
      </c>
      <c r="BH38" s="115">
        <v>0</v>
      </c>
      <c r="BI38" s="4">
        <f t="shared" si="71"/>
        <v>0.82463090263792838</v>
      </c>
      <c r="BJ38" s="4">
        <f t="shared" si="72"/>
        <v>0.82463090263792838</v>
      </c>
      <c r="BK38" s="36">
        <f t="shared" si="73"/>
        <v>0.30008133919668134</v>
      </c>
      <c r="BL38" s="89">
        <f t="shared" si="74"/>
        <v>1.6791351386972401E-3</v>
      </c>
      <c r="BM38" s="90">
        <f t="shared" si="36"/>
        <v>2.1499430520904421</v>
      </c>
      <c r="BN38" s="4">
        <f t="shared" si="75"/>
        <v>483.64953706580241</v>
      </c>
      <c r="BO38" s="4">
        <f t="shared" si="76"/>
        <v>4.7446019586155215</v>
      </c>
      <c r="BP38" s="4">
        <f t="shared" si="39"/>
        <v>145.09486111974073</v>
      </c>
      <c r="BQ38" s="4">
        <f t="shared" si="77"/>
        <v>1.4233805875846566</v>
      </c>
      <c r="BR38" s="4">
        <f t="shared" si="78"/>
        <v>47.446019586155217</v>
      </c>
      <c r="BS38" s="4">
        <f t="shared" si="79"/>
        <v>0.17763789733056512</v>
      </c>
      <c r="BT38" s="36">
        <f t="shared" si="80"/>
        <v>1.6010184849152216</v>
      </c>
      <c r="BU38" s="36">
        <f t="shared" si="81"/>
        <v>0.36963278887346801</v>
      </c>
      <c r="BV38" s="42">
        <v>0</v>
      </c>
      <c r="BW38" s="36">
        <f t="shared" si="82"/>
        <v>0.10043538208935139</v>
      </c>
      <c r="BX38" s="120">
        <f>LOOKUP($AJ38,Pipes!$D$4:$D$16,Pipes!$J$4:$J$16)</f>
        <v>25</v>
      </c>
      <c r="BY38" s="5">
        <f t="shared" si="83"/>
        <v>750</v>
      </c>
      <c r="BZ38" s="26"/>
      <c r="CA38" s="2"/>
    </row>
    <row r="39" spans="1:79" ht="12.75" customHeight="1">
      <c r="A39" s="1"/>
      <c r="B39" s="153" t="s">
        <v>193</v>
      </c>
      <c r="C39" s="153" t="s">
        <v>194</v>
      </c>
      <c r="D39" s="2" t="s">
        <v>81</v>
      </c>
      <c r="E39" s="94">
        <v>1</v>
      </c>
      <c r="F39" s="2">
        <f t="shared" si="50"/>
        <v>48</v>
      </c>
      <c r="G39" s="2">
        <f t="shared" si="1"/>
        <v>144</v>
      </c>
      <c r="H39" s="3">
        <f t="shared" si="2"/>
        <v>280</v>
      </c>
      <c r="I39" s="22">
        <f t="shared" ref="I39:N39" si="100">I21</f>
        <v>30</v>
      </c>
      <c r="J39" s="2">
        <f t="shared" si="100"/>
        <v>1</v>
      </c>
      <c r="K39" s="2">
        <f t="shared" si="100"/>
        <v>2</v>
      </c>
      <c r="L39" s="2">
        <f t="shared" si="100"/>
        <v>0</v>
      </c>
      <c r="M39" s="2">
        <f t="shared" si="100"/>
        <v>0</v>
      </c>
      <c r="N39" s="22">
        <f t="shared" si="100"/>
        <v>1</v>
      </c>
      <c r="O39" s="2">
        <f t="shared" si="52"/>
        <v>30</v>
      </c>
      <c r="P39" s="3">
        <f>(1.19*F39) + (18.8*POWER(F39,0.5)) + 17.6</f>
        <v>204.97022072917957</v>
      </c>
      <c r="Q39" s="186">
        <f t="shared" ref="Q39:R39" si="101">Q21</f>
        <v>6.5695583567044732E-2</v>
      </c>
      <c r="R39" s="3">
        <f t="shared" si="101"/>
        <v>204.97022072917954</v>
      </c>
      <c r="S39" s="26">
        <v>5</v>
      </c>
      <c r="T39" s="26">
        <f t="shared" si="4"/>
        <v>17.080851727431629</v>
      </c>
      <c r="U39" s="2">
        <f t="shared" si="54"/>
        <v>0.9</v>
      </c>
      <c r="V39" s="3">
        <f>U39*$D$49*F39</f>
        <v>129.60000000000002</v>
      </c>
      <c r="W39" s="3">
        <f t="shared" si="5"/>
        <v>13.5</v>
      </c>
      <c r="X39" s="3">
        <f t="shared" si="6"/>
        <v>116.10000000000002</v>
      </c>
      <c r="Y39" s="4">
        <f t="shared" si="7"/>
        <v>0.97604867013895014</v>
      </c>
      <c r="Z39" s="96">
        <f>((H39/R39))/24</f>
        <v>5.6918837405563666E-2</v>
      </c>
      <c r="AA39" s="4">
        <f t="shared" si="8"/>
        <v>1.2342857142857147</v>
      </c>
      <c r="AB39" s="4">
        <f t="shared" si="9"/>
        <v>1.1057142857142861</v>
      </c>
      <c r="AC39" s="96">
        <f t="shared" si="10"/>
        <v>0.53114322291372296</v>
      </c>
      <c r="AD39" s="96">
        <f>(24*X39)/((24*X39)+H39)</f>
        <v>0.90868771197495435</v>
      </c>
      <c r="AE39" s="97">
        <f t="shared" si="11"/>
        <v>321.0702207291796</v>
      </c>
      <c r="AF39" s="4">
        <f t="shared" si="12"/>
        <v>2.081762955853236</v>
      </c>
      <c r="AG39" s="4">
        <f t="shared" si="13"/>
        <v>43.278580572843083</v>
      </c>
      <c r="AH39" s="4">
        <f>AF39*1000000/(E39*1000)</f>
        <v>2081.7629558532358</v>
      </c>
      <c r="AI39" s="98">
        <f t="shared" si="55"/>
        <v>51.483833938534566</v>
      </c>
      <c r="AJ39" s="103">
        <f>IF($AI39&lt;Pipes!$D$4,Pipes!D$4,IF($AI39&lt;Pipes!$D$5,Pipes!D$5,IF($AI39&lt;Pipes!$D$6,Pipes!D$6,IF($AI39&lt;Pipes!$D$7,Pipes!D$7,IF($AI39&lt;Pipes!$D$8,Pipes!D$8,IF($AI39&lt;Pipes!$D$9,Pipes!D$9,IF($AI39&lt;Pipes!$D$10,Pipes!D$10,IF($AI39&lt;Pipes!$D$11,Pipes!D$11,IF($AI39&lt;Pipes!$D$12,Pipes!D$12,IF($AI39&lt;Pipes!$D$13,Pipes!D$13,IF($AI39&lt;Pipes!$D$14,Pipes!D$14,IF($AI39&lt;Pipes!$D$15,Pipes!D$15,Pipes!D$16))))))))))))</f>
        <v>72</v>
      </c>
      <c r="AK39" s="104">
        <f>LOOKUP($AJ39,Pipes!$D$4:$D$16,Pipes!$B$4:$B$16)</f>
        <v>75</v>
      </c>
      <c r="AL39" s="26" t="str">
        <f>LOOKUP($AJ39,Pipes!$D$4:$D$16,Pipes!$E$4:$E$16)</f>
        <v>Steel</v>
      </c>
      <c r="AM39" s="107">
        <f>LOOKUP($AJ39,Pipes!$D$4:$D$16,Pipes!$F$4:$F$16)</f>
        <v>140</v>
      </c>
      <c r="AN39" s="2">
        <f t="shared" si="56"/>
        <v>455.62838961108889</v>
      </c>
      <c r="AO39" s="2">
        <f t="shared" si="57"/>
        <v>4.4697145020847824</v>
      </c>
      <c r="AP39" s="2">
        <f t="shared" si="58"/>
        <v>136.68851688332666</v>
      </c>
      <c r="AQ39" s="4">
        <f t="shared" si="59"/>
        <v>1.3409143506254344</v>
      </c>
      <c r="AR39" s="4">
        <f t="shared" si="60"/>
        <v>44.69714502084782</v>
      </c>
      <c r="AS39" s="26">
        <f t="shared" si="61"/>
        <v>4.4640000000000004</v>
      </c>
      <c r="AT39" s="4">
        <f t="shared" si="62"/>
        <v>0.1995280553730647</v>
      </c>
      <c r="AU39" s="36">
        <f t="shared" si="63"/>
        <v>1.5404424059984991</v>
      </c>
      <c r="AV39" s="89">
        <f t="shared" si="23"/>
        <v>1.2397986336715464E-2</v>
      </c>
      <c r="AW39" s="109">
        <f t="shared" si="64"/>
        <v>4071.5006399999997</v>
      </c>
      <c r="AX39" s="110">
        <f t="shared" si="65"/>
        <v>122.14501919999999</v>
      </c>
      <c r="AY39" s="36">
        <f t="shared" si="66"/>
        <v>0.51130114911469993</v>
      </c>
      <c r="AZ39" s="4">
        <f t="shared" si="67"/>
        <v>0.30315252861797776</v>
      </c>
      <c r="BA39" s="36">
        <f t="shared" si="68"/>
        <v>0.31867029774261857</v>
      </c>
      <c r="BB39" s="97"/>
      <c r="BC39" s="97"/>
      <c r="BD39" s="112">
        <f>LOOKUP($AJ39,Pipes!$D$4:$D$16,Pipes!$N$4:$N$16)</f>
        <v>0.49977630462904743</v>
      </c>
      <c r="BE39" s="187">
        <f t="shared" si="69"/>
        <v>0.27405604357679442</v>
      </c>
      <c r="BF39" s="4">
        <f t="shared" si="70"/>
        <v>0.27405604357679442</v>
      </c>
      <c r="BG39" s="113">
        <v>80</v>
      </c>
      <c r="BH39" s="115">
        <v>0</v>
      </c>
      <c r="BI39" s="4">
        <f t="shared" si="71"/>
        <v>0.82463090263792838</v>
      </c>
      <c r="BJ39" s="4">
        <f t="shared" si="72"/>
        <v>0.82463090263792838</v>
      </c>
      <c r="BK39" s="36">
        <f t="shared" si="73"/>
        <v>0.27405604357679442</v>
      </c>
      <c r="BL39" s="89">
        <f t="shared" si="74"/>
        <v>1.533507994779126E-3</v>
      </c>
      <c r="BM39" s="90">
        <f t="shared" si="36"/>
        <v>1.3943552430556432</v>
      </c>
      <c r="BN39" s="4">
        <f t="shared" si="75"/>
        <v>216.89805270580487</v>
      </c>
      <c r="BO39" s="4">
        <f t="shared" si="76"/>
        <v>2.127769897043946</v>
      </c>
      <c r="BP39" s="4">
        <f t="shared" si="39"/>
        <v>65.069415811741464</v>
      </c>
      <c r="BQ39" s="4">
        <f t="shared" si="77"/>
        <v>0.63833096911318377</v>
      </c>
      <c r="BR39" s="4">
        <f t="shared" si="78"/>
        <v>21.277698970439459</v>
      </c>
      <c r="BS39" s="4">
        <f t="shared" si="79"/>
        <v>9.498364820404176E-2</v>
      </c>
      <c r="BT39" s="36">
        <f t="shared" si="80"/>
        <v>0.73331461731722558</v>
      </c>
      <c r="BU39" s="36">
        <f t="shared" si="81"/>
        <v>0.23972700889442822</v>
      </c>
      <c r="BV39" s="42">
        <v>0</v>
      </c>
      <c r="BW39" s="36">
        <f t="shared" si="82"/>
        <v>5.7193276483687383E-2</v>
      </c>
      <c r="BX39" s="120">
        <f>LOOKUP($AJ39,Pipes!$D$4:$D$16,Pipes!$J$4:$J$16)</f>
        <v>25</v>
      </c>
      <c r="BY39" s="5">
        <f t="shared" si="83"/>
        <v>750</v>
      </c>
      <c r="BZ39" s="26"/>
      <c r="CA39" s="2"/>
    </row>
    <row r="40" spans="1:79" ht="12.75" customHeight="1">
      <c r="A40" s="1"/>
      <c r="B40" s="153" t="s">
        <v>195</v>
      </c>
      <c r="C40" s="153" t="s">
        <v>196</v>
      </c>
      <c r="D40" s="2" t="s">
        <v>81</v>
      </c>
      <c r="E40" s="94">
        <v>1</v>
      </c>
      <c r="F40" s="2">
        <f t="shared" si="50"/>
        <v>36</v>
      </c>
      <c r="G40" s="2">
        <f t="shared" si="1"/>
        <v>108</v>
      </c>
      <c r="H40" s="3">
        <f t="shared" si="2"/>
        <v>210</v>
      </c>
      <c r="I40" s="22">
        <f t="shared" ref="I40:N40" si="102">I22</f>
        <v>4</v>
      </c>
      <c r="J40" s="2">
        <f t="shared" si="102"/>
        <v>0</v>
      </c>
      <c r="K40" s="2">
        <f t="shared" si="102"/>
        <v>0</v>
      </c>
      <c r="L40" s="2">
        <f t="shared" si="102"/>
        <v>1</v>
      </c>
      <c r="M40" s="2">
        <f t="shared" si="102"/>
        <v>0</v>
      </c>
      <c r="N40" s="22">
        <f t="shared" si="102"/>
        <v>10</v>
      </c>
      <c r="O40" s="2">
        <f t="shared" si="52"/>
        <v>40</v>
      </c>
      <c r="P40" s="3">
        <f>(1.19*F40) + (18.8*POWER(F40,0.5)) + 17.6</f>
        <v>173.24</v>
      </c>
      <c r="Q40" s="186">
        <f t="shared" ref="Q40:R40" si="103">Q22</f>
        <v>7.4034188034188042E-2</v>
      </c>
      <c r="R40" s="3">
        <f t="shared" si="103"/>
        <v>173.24000000000004</v>
      </c>
      <c r="S40" s="26">
        <v>4</v>
      </c>
      <c r="T40" s="26">
        <f t="shared" si="4"/>
        <v>14.436666666666669</v>
      </c>
      <c r="U40" s="2">
        <f t="shared" si="54"/>
        <v>0.95</v>
      </c>
      <c r="V40" s="3">
        <f>U40*$D$49*F40</f>
        <v>102.6</v>
      </c>
      <c r="W40" s="3">
        <f t="shared" si="5"/>
        <v>11.399999999999999</v>
      </c>
      <c r="X40" s="3">
        <f t="shared" si="6"/>
        <v>91.199999999999989</v>
      </c>
      <c r="Y40" s="4">
        <f t="shared" si="7"/>
        <v>0.8249523809523811</v>
      </c>
      <c r="Z40" s="96">
        <f>((H40/R40))/24</f>
        <v>5.0507965827753389E-2</v>
      </c>
      <c r="AA40" s="4">
        <f t="shared" si="8"/>
        <v>0.97714285714285709</v>
      </c>
      <c r="AB40" s="4">
        <f t="shared" si="9"/>
        <v>0.86857142857142844</v>
      </c>
      <c r="AC40" s="96">
        <f t="shared" si="10"/>
        <v>0.51287819142953539</v>
      </c>
      <c r="AD40" s="96">
        <f>(24*X40)/((24*X40)+H40)</f>
        <v>0.91245622811405702</v>
      </c>
      <c r="AE40" s="97">
        <f t="shared" si="11"/>
        <v>264.44000000000005</v>
      </c>
      <c r="AF40" s="4">
        <f t="shared" si="12"/>
        <v>1.6935238095238097</v>
      </c>
      <c r="AG40" s="4">
        <f t="shared" si="13"/>
        <v>42.821954785738384</v>
      </c>
      <c r="AH40" s="4">
        <f>AF40*1000000/(E40*1000)</f>
        <v>1693.5238095238096</v>
      </c>
      <c r="AI40" s="98">
        <f t="shared" si="55"/>
        <v>46.435582321684649</v>
      </c>
      <c r="AJ40" s="103">
        <f>IF($AI40&lt;Pipes!$D$4,Pipes!D$4,IF($AI40&lt;Pipes!$D$5,Pipes!D$5,IF($AI40&lt;Pipes!$D$6,Pipes!D$6,IF($AI40&lt;Pipes!$D$7,Pipes!D$7,IF($AI40&lt;Pipes!$D$8,Pipes!D$8,IF($AI40&lt;Pipes!$D$9,Pipes!D$9,IF($AI40&lt;Pipes!$D$10,Pipes!D$10,IF($AI40&lt;Pipes!$D$11,Pipes!D$11,IF($AI40&lt;Pipes!$D$12,Pipes!D$12,IF($AI40&lt;Pipes!$D$13,Pipes!D$13,IF($AI40&lt;Pipes!$D$14,Pipes!D$14,IF($AI40&lt;Pipes!$D$15,Pipes!D$15,Pipes!D$16))))))))))))</f>
        <v>51</v>
      </c>
      <c r="AK40" s="104">
        <f>LOOKUP($AJ40,Pipes!$D$4:$D$16,Pipes!$B$4:$B$16)</f>
        <v>54</v>
      </c>
      <c r="AL40" s="26" t="str">
        <f>LOOKUP($AJ40,Pipes!$D$4:$D$16,Pipes!$E$4:$E$16)</f>
        <v>Copper</v>
      </c>
      <c r="AM40" s="107">
        <f>LOOKUP($AJ40,Pipes!$D$4:$D$16,Pipes!$F$4:$F$16)</f>
        <v>140</v>
      </c>
      <c r="AN40" s="2">
        <f t="shared" si="56"/>
        <v>1664.4322533407155</v>
      </c>
      <c r="AO40" s="2">
        <f t="shared" si="57"/>
        <v>16.32808040527242</v>
      </c>
      <c r="AP40" s="2">
        <f t="shared" si="58"/>
        <v>66.577290133628622</v>
      </c>
      <c r="AQ40" s="4">
        <f t="shared" si="59"/>
        <v>0.65312321621089675</v>
      </c>
      <c r="AR40" s="4">
        <f t="shared" si="60"/>
        <v>163.28080405272419</v>
      </c>
      <c r="AS40" s="26">
        <f t="shared" si="61"/>
        <v>1.02</v>
      </c>
      <c r="AT40" s="4">
        <f t="shared" si="62"/>
        <v>0.16654642013377866</v>
      </c>
      <c r="AU40" s="36">
        <f t="shared" si="63"/>
        <v>0.81966963634467538</v>
      </c>
      <c r="AV40" s="89">
        <f t="shared" si="23"/>
        <v>6.5969703978869297E-3</v>
      </c>
      <c r="AW40" s="109">
        <f t="shared" si="64"/>
        <v>2042.8188974999998</v>
      </c>
      <c r="AX40" s="150">
        <f t="shared" si="65"/>
        <v>8.1712755899999987</v>
      </c>
      <c r="AY40" s="36">
        <f t="shared" si="66"/>
        <v>0.82901318937099255</v>
      </c>
      <c r="AZ40" s="4">
        <f t="shared" si="67"/>
        <v>0.47833063339030385</v>
      </c>
      <c r="BA40" s="36">
        <f t="shared" si="68"/>
        <v>0.50195240001068508</v>
      </c>
      <c r="BB40" s="97"/>
      <c r="BC40" s="97"/>
      <c r="BD40" s="112">
        <f>LOOKUP($AJ40,Pipes!$D$4:$D$16,Pipes!$N$4:$N$16)</f>
        <v>0.38539078986019004</v>
      </c>
      <c r="BE40" s="187">
        <f t="shared" si="69"/>
        <v>2.747366892691324E-2</v>
      </c>
      <c r="BF40" s="4">
        <f t="shared" si="70"/>
        <v>0.27473668926913242</v>
      </c>
      <c r="BG40" s="113">
        <v>80</v>
      </c>
      <c r="BH40" s="115">
        <v>0.01</v>
      </c>
      <c r="BI40" s="4">
        <f t="shared" si="71"/>
        <v>8.478597376924181E-2</v>
      </c>
      <c r="BJ40" s="4">
        <f t="shared" si="72"/>
        <v>0.84785973769241807</v>
      </c>
      <c r="BK40" s="36">
        <f t="shared" si="73"/>
        <v>0.28046791975336527</v>
      </c>
      <c r="BL40" s="89">
        <f t="shared" si="74"/>
        <v>1.569386289050531E-3</v>
      </c>
      <c r="BM40" s="90">
        <f t="shared" si="36"/>
        <v>1.1785034013605444</v>
      </c>
      <c r="BN40" s="4">
        <f t="shared" si="75"/>
        <v>850.45108380022111</v>
      </c>
      <c r="BO40" s="4">
        <f t="shared" si="76"/>
        <v>8.3429251320801701</v>
      </c>
      <c r="BP40" s="4">
        <f t="shared" si="39"/>
        <v>34.018043352008846</v>
      </c>
      <c r="BQ40" s="4">
        <f t="shared" si="77"/>
        <v>0.3337170052832068</v>
      </c>
      <c r="BR40" s="4">
        <f t="shared" si="78"/>
        <v>83.429251320801697</v>
      </c>
      <c r="BS40" s="4">
        <f t="shared" si="79"/>
        <v>8.5097836347217737E-2</v>
      </c>
      <c r="BT40" s="36">
        <f t="shared" si="80"/>
        <v>0.41881484163042454</v>
      </c>
      <c r="BU40" s="36">
        <f t="shared" si="81"/>
        <v>0.40383040413516691</v>
      </c>
      <c r="BV40" s="42">
        <v>0</v>
      </c>
      <c r="BW40" s="36">
        <f t="shared" si="82"/>
        <v>9.0756753589126271E-2</v>
      </c>
      <c r="BX40" s="120">
        <f>LOOKUP($AJ40,Pipes!$D$4:$D$16,Pipes!$J$4:$J$16)</f>
        <v>17.466666666666665</v>
      </c>
      <c r="BY40" s="5">
        <f t="shared" si="83"/>
        <v>698.66666666666663</v>
      </c>
      <c r="BZ40" s="26"/>
      <c r="CA40" s="2"/>
    </row>
    <row r="41" spans="1:79" ht="12.75" customHeight="1">
      <c r="A41" s="1"/>
      <c r="B41" s="153" t="s">
        <v>197</v>
      </c>
      <c r="C41" s="153" t="s">
        <v>198</v>
      </c>
      <c r="D41" s="2" t="s">
        <v>81</v>
      </c>
      <c r="E41" s="94">
        <v>0.7</v>
      </c>
      <c r="F41" s="8">
        <v>24</v>
      </c>
      <c r="G41" s="2">
        <f t="shared" si="1"/>
        <v>72</v>
      </c>
      <c r="H41" s="3">
        <f t="shared" si="2"/>
        <v>140</v>
      </c>
      <c r="I41" s="22">
        <f t="shared" ref="I41:N41" si="104">I23</f>
        <v>4</v>
      </c>
      <c r="J41" s="2">
        <f t="shared" si="104"/>
        <v>0</v>
      </c>
      <c r="K41" s="2">
        <f t="shared" si="104"/>
        <v>0</v>
      </c>
      <c r="L41" s="2">
        <f t="shared" si="104"/>
        <v>1</v>
      </c>
      <c r="M41" s="2">
        <f t="shared" si="104"/>
        <v>0</v>
      </c>
      <c r="N41" s="22">
        <f t="shared" si="104"/>
        <v>10</v>
      </c>
      <c r="O41" s="2">
        <f t="shared" si="52"/>
        <v>40</v>
      </c>
      <c r="P41" s="3">
        <f>(1.19*F41) + (18.8*POWER(F41,0.5)) + 17.6</f>
        <v>138.26081432864748</v>
      </c>
      <c r="Q41" s="186">
        <f t="shared" ref="Q41:R41" si="105">Q23</f>
        <v>8.8628727133748392E-2</v>
      </c>
      <c r="R41" s="3">
        <f t="shared" si="105"/>
        <v>138.26081432864748</v>
      </c>
      <c r="S41" s="26">
        <v>4</v>
      </c>
      <c r="T41" s="26">
        <f t="shared" si="4"/>
        <v>11.52173452738729</v>
      </c>
      <c r="U41" s="2">
        <f t="shared" si="54"/>
        <v>0.95</v>
      </c>
      <c r="V41" s="3">
        <f>U41*$D$49*F41</f>
        <v>68.399999999999991</v>
      </c>
      <c r="W41" s="3">
        <f t="shared" si="5"/>
        <v>11.399999999999999</v>
      </c>
      <c r="X41" s="3">
        <f t="shared" si="6"/>
        <v>56.999999999999993</v>
      </c>
      <c r="Y41" s="4">
        <f t="shared" si="7"/>
        <v>0.65838483013641658</v>
      </c>
      <c r="Z41" s="96">
        <f>((H41/R41))/24</f>
        <v>4.2190792536976059E-2</v>
      </c>
      <c r="AA41" s="4">
        <f t="shared" si="8"/>
        <v>0.65142857142857125</v>
      </c>
      <c r="AB41" s="4">
        <f t="shared" si="9"/>
        <v>0.54285714285714282</v>
      </c>
      <c r="AC41" s="96">
        <f t="shared" si="10"/>
        <v>0.45191323235593711</v>
      </c>
      <c r="AD41" s="96">
        <f>(24*X41)/((24*X41)+H41)</f>
        <v>0.90716180371352784</v>
      </c>
      <c r="AE41" s="97">
        <f t="shared" si="11"/>
        <v>195.26081432864748</v>
      </c>
      <c r="AF41" s="4">
        <f t="shared" si="12"/>
        <v>1.2012419729935595</v>
      </c>
      <c r="AG41" s="4">
        <f t="shared" si="13"/>
        <v>41.297830808898425</v>
      </c>
      <c r="AH41" s="4">
        <f>AF41*1000000/(E41*1000)</f>
        <v>1716.0599614193707</v>
      </c>
      <c r="AI41" s="98">
        <f t="shared" si="55"/>
        <v>46.74352628514751</v>
      </c>
      <c r="AJ41" s="103">
        <f>IF($AI41&lt;Pipes!$D$4,Pipes!D$4,IF($AI41&lt;Pipes!$D$5,Pipes!D$5,IF($AI41&lt;Pipes!$D$6,Pipes!D$6,IF($AI41&lt;Pipes!$D$7,Pipes!D$7,IF($AI41&lt;Pipes!$D$8,Pipes!D$8,IF($AI41&lt;Pipes!$D$9,Pipes!D$9,IF($AI41&lt;Pipes!$D$10,Pipes!D$10,IF($AI41&lt;Pipes!$D$11,Pipes!D$11,IF($AI41&lt;Pipes!$D$12,Pipes!D$12,IF($AI41&lt;Pipes!$D$13,Pipes!D$13,IF($AI41&lt;Pipes!$D$14,Pipes!D$14,IF($AI41&lt;Pipes!$D$15,Pipes!D$15,Pipes!D$16))))))))))))</f>
        <v>51</v>
      </c>
      <c r="AK41" s="104">
        <f>LOOKUP($AJ41,Pipes!$D$4:$D$16,Pipes!$B$4:$B$16)</f>
        <v>54</v>
      </c>
      <c r="AL41" s="26" t="str">
        <f>LOOKUP($AJ41,Pipes!$D$4:$D$16,Pipes!$E$4:$E$16)</f>
        <v>Copper</v>
      </c>
      <c r="AM41" s="107">
        <f>LOOKUP($AJ41,Pipes!$D$4:$D$16,Pipes!$F$4:$F$16)</f>
        <v>140</v>
      </c>
      <c r="AN41" s="2">
        <f t="shared" si="56"/>
        <v>881.09006881377923</v>
      </c>
      <c r="AO41" s="2">
        <f t="shared" si="57"/>
        <v>8.6434935750631734</v>
      </c>
      <c r="AP41" s="2">
        <f t="shared" si="58"/>
        <v>35.243602752551169</v>
      </c>
      <c r="AQ41" s="4">
        <f t="shared" si="59"/>
        <v>0.34573974300252702</v>
      </c>
      <c r="AR41" s="4">
        <f t="shared" si="60"/>
        <v>86.434935750631752</v>
      </c>
      <c r="AS41" s="26">
        <f t="shared" si="61"/>
        <v>1.02</v>
      </c>
      <c r="AT41" s="4">
        <f t="shared" si="62"/>
        <v>8.8163634465644389E-2</v>
      </c>
      <c r="AU41" s="36">
        <f t="shared" si="63"/>
        <v>0.43390337746817143</v>
      </c>
      <c r="AV41" s="89">
        <f t="shared" si="23"/>
        <v>3.4921968678329951E-3</v>
      </c>
      <c r="AW41" s="109">
        <f t="shared" si="64"/>
        <v>2042.8188974999998</v>
      </c>
      <c r="AX41" s="150">
        <f t="shared" si="65"/>
        <v>8.1712755899999987</v>
      </c>
      <c r="AY41" s="36">
        <f t="shared" si="66"/>
        <v>0.58803155505543758</v>
      </c>
      <c r="AZ41" s="4">
        <f t="shared" si="67"/>
        <v>0.31888708892686912</v>
      </c>
      <c r="BA41" s="36">
        <f t="shared" si="68"/>
        <v>0.33464520925987196</v>
      </c>
      <c r="BB41" s="97"/>
      <c r="BC41" s="97"/>
      <c r="BD41" s="112">
        <f>LOOKUP($AJ41,Pipes!$D$4:$D$16,Pipes!$N$4:$N$16)</f>
        <v>0.38539078986019004</v>
      </c>
      <c r="BE41" s="187">
        <f t="shared" si="69"/>
        <v>2.5124135553796417E-2</v>
      </c>
      <c r="BF41" s="4">
        <f t="shared" si="70"/>
        <v>0.25124135553796417</v>
      </c>
      <c r="BG41" s="113">
        <v>80</v>
      </c>
      <c r="BH41" s="115">
        <v>0.02</v>
      </c>
      <c r="BI41" s="4">
        <f t="shared" si="71"/>
        <v>8.478597376924181E-2</v>
      </c>
      <c r="BJ41" s="4">
        <f t="shared" si="72"/>
        <v>0.84785973769241807</v>
      </c>
      <c r="BK41" s="36">
        <f t="shared" si="73"/>
        <v>0.26317372318105325</v>
      </c>
      <c r="BL41" s="89">
        <f t="shared" si="74"/>
        <v>1.4726148828783086E-3</v>
      </c>
      <c r="BM41" s="90">
        <f t="shared" si="36"/>
        <v>0.94054975733773794</v>
      </c>
      <c r="BN41" s="4">
        <f t="shared" si="75"/>
        <v>560.07691348714764</v>
      </c>
      <c r="BO41" s="4">
        <f t="shared" si="76"/>
        <v>5.4943545213089182</v>
      </c>
      <c r="BP41" s="4">
        <f t="shared" si="39"/>
        <v>22.403076539485905</v>
      </c>
      <c r="BQ41" s="4">
        <f t="shared" si="77"/>
        <v>0.21977418085235675</v>
      </c>
      <c r="BR41" s="4">
        <f t="shared" si="78"/>
        <v>54.943545213089187</v>
      </c>
      <c r="BS41" s="4">
        <f t="shared" si="79"/>
        <v>5.6042416117350974E-2</v>
      </c>
      <c r="BT41" s="36">
        <f t="shared" si="80"/>
        <v>0.27581659696970773</v>
      </c>
      <c r="BU41" s="36">
        <f t="shared" si="81"/>
        <v>0.32229231428304655</v>
      </c>
      <c r="BV41" s="42">
        <v>0</v>
      </c>
      <c r="BW41" s="36">
        <f t="shared" si="82"/>
        <v>6.620012214495076E-2</v>
      </c>
      <c r="BX41" s="120">
        <f>LOOKUP($AJ41,Pipes!$D$4:$D$16,Pipes!$J$4:$J$16)</f>
        <v>17.466666666666665</v>
      </c>
      <c r="BY41" s="5">
        <f t="shared" si="83"/>
        <v>698.66666666666663</v>
      </c>
      <c r="BZ41" s="26"/>
      <c r="CA41" s="2"/>
    </row>
    <row r="42" spans="1:79" ht="12.75" customHeight="1">
      <c r="A42" s="1"/>
      <c r="B42" s="153" t="s">
        <v>199</v>
      </c>
      <c r="C42" s="153" t="s">
        <v>200</v>
      </c>
      <c r="D42" s="2" t="s">
        <v>81</v>
      </c>
      <c r="E42" s="94">
        <v>0.7</v>
      </c>
      <c r="F42" s="8">
        <v>12</v>
      </c>
      <c r="G42" s="2">
        <f t="shared" si="1"/>
        <v>36</v>
      </c>
      <c r="H42" s="3">
        <f t="shared" si="2"/>
        <v>70</v>
      </c>
      <c r="I42" s="22">
        <f t="shared" ref="I42:N42" si="106">I24</f>
        <v>4</v>
      </c>
      <c r="J42" s="2">
        <f t="shared" si="106"/>
        <v>0</v>
      </c>
      <c r="K42" s="2">
        <f t="shared" si="106"/>
        <v>0</v>
      </c>
      <c r="L42" s="2">
        <f t="shared" si="106"/>
        <v>0</v>
      </c>
      <c r="M42" s="2">
        <f t="shared" si="106"/>
        <v>1</v>
      </c>
      <c r="N42" s="22">
        <f t="shared" si="106"/>
        <v>10</v>
      </c>
      <c r="O42" s="2">
        <f t="shared" si="52"/>
        <v>40</v>
      </c>
      <c r="P42" s="3">
        <f>(1.19*F42) + (18.8*POWER(F42,0.5)) + 17.6</f>
        <v>97.005110364589797</v>
      </c>
      <c r="Q42" s="186">
        <f t="shared" ref="Q42:R42" si="107">Q24</f>
        <v>0.12436552610844846</v>
      </c>
      <c r="R42" s="3">
        <f t="shared" si="107"/>
        <v>97.005110364589811</v>
      </c>
      <c r="S42" s="26">
        <v>3</v>
      </c>
      <c r="T42" s="26">
        <f t="shared" si="4"/>
        <v>8.0837591970491509</v>
      </c>
      <c r="U42" s="2">
        <f t="shared" si="54"/>
        <v>0.95</v>
      </c>
      <c r="V42" s="3">
        <f>U42*$D$49*F42</f>
        <v>34.199999999999996</v>
      </c>
      <c r="W42" s="3">
        <f t="shared" si="5"/>
        <v>8.5499999999999989</v>
      </c>
      <c r="X42" s="3">
        <f t="shared" si="6"/>
        <v>25.65</v>
      </c>
      <c r="Y42" s="4">
        <f t="shared" si="7"/>
        <v>0.46192909697423717</v>
      </c>
      <c r="Z42" s="96">
        <f>((H42/R42))/24</f>
        <v>3.0067144459755699E-2</v>
      </c>
      <c r="AA42" s="4">
        <f t="shared" si="8"/>
        <v>0.32571428571428562</v>
      </c>
      <c r="AB42" s="4">
        <f t="shared" si="9"/>
        <v>0.24428571428571427</v>
      </c>
      <c r="AC42" s="96">
        <f t="shared" si="10"/>
        <v>0.34590851167491993</v>
      </c>
      <c r="AD42" s="96">
        <f>(24*X42)/((24*X42)+H42)</f>
        <v>0.89789964994165694</v>
      </c>
      <c r="AE42" s="97">
        <f t="shared" si="11"/>
        <v>122.6551103645898</v>
      </c>
      <c r="AF42" s="4">
        <f t="shared" si="12"/>
        <v>0.70621481125995145</v>
      </c>
      <c r="AG42" s="4">
        <f t="shared" si="13"/>
        <v>38.647712791872998</v>
      </c>
      <c r="AH42" s="4">
        <f>AF42*1000000/(E42*1000)</f>
        <v>1008.8783017999307</v>
      </c>
      <c r="AI42" s="98">
        <f t="shared" si="55"/>
        <v>35.840547354714502</v>
      </c>
      <c r="AJ42" s="103">
        <f>IF($AI42&lt;Pipes!$D$4,Pipes!D$4,IF($AI42&lt;Pipes!$D$5,Pipes!D$5,IF($AI42&lt;Pipes!$D$6,Pipes!D$6,IF($AI42&lt;Pipes!$D$7,Pipes!D$7,IF($AI42&lt;Pipes!$D$8,Pipes!D$8,IF($AI42&lt;Pipes!$D$9,Pipes!D$9,IF($AI42&lt;Pipes!$D$10,Pipes!D$10,IF($AI42&lt;Pipes!$D$11,Pipes!D$11,IF($AI42&lt;Pipes!$D$12,Pipes!D$12,IF($AI42&lt;Pipes!$D$13,Pipes!D$13,IF($AI42&lt;Pipes!$D$14,Pipes!D$14,IF($AI42&lt;Pipes!$D$15,Pipes!D$15,Pipes!D$16))))))))))))</f>
        <v>39</v>
      </c>
      <c r="AK42" s="104">
        <f>LOOKUP($AJ42,Pipes!$D$4:$D$16,Pipes!$B$4:$B$16)</f>
        <v>42</v>
      </c>
      <c r="AL42" s="26" t="str">
        <f>LOOKUP($AJ42,Pipes!$D$4:$D$16,Pipes!$E$4:$E$16)</f>
        <v>Copper</v>
      </c>
      <c r="AM42" s="107">
        <f>LOOKUP($AJ42,Pipes!$D$4:$D$16,Pipes!$F$4:$F$16)</f>
        <v>140</v>
      </c>
      <c r="AN42" s="2">
        <f t="shared" si="56"/>
        <v>1215.1599930644315</v>
      </c>
      <c r="AO42" s="2">
        <f t="shared" si="57"/>
        <v>11.920719531962073</v>
      </c>
      <c r="AP42" s="2">
        <f t="shared" si="58"/>
        <v>48.606399722577265</v>
      </c>
      <c r="AQ42" s="4">
        <f t="shared" si="59"/>
        <v>0.47682878127848299</v>
      </c>
      <c r="AR42" s="4">
        <f t="shared" si="60"/>
        <v>119.20719531962075</v>
      </c>
      <c r="AS42" s="26">
        <f t="shared" si="61"/>
        <v>2.34</v>
      </c>
      <c r="AT42" s="4">
        <f t="shared" si="62"/>
        <v>0.27894483704791251</v>
      </c>
      <c r="AU42" s="36">
        <f t="shared" si="63"/>
        <v>0.75577361832639545</v>
      </c>
      <c r="AV42" s="89">
        <f t="shared" si="23"/>
        <v>6.0827142625868398E-3</v>
      </c>
      <c r="AW42" s="109">
        <f t="shared" si="64"/>
        <v>1194.5895974999999</v>
      </c>
      <c r="AX42" s="150">
        <f t="shared" si="65"/>
        <v>4.7783583899999993</v>
      </c>
      <c r="AY42" s="36">
        <f t="shared" si="66"/>
        <v>0.59117776744238859</v>
      </c>
      <c r="AZ42" s="4">
        <f t="shared" si="67"/>
        <v>0.27265789556173131</v>
      </c>
      <c r="BA42" s="36">
        <f t="shared" si="68"/>
        <v>0.2874287172022304</v>
      </c>
      <c r="BB42" s="97"/>
      <c r="BC42" s="97"/>
      <c r="BD42" s="112">
        <f>LOOKUP($AJ42,Pipes!$D$4:$D$16,Pipes!$N$4:$N$16)</f>
        <v>0.31929785840733338</v>
      </c>
      <c r="BE42" s="187">
        <f t="shared" si="69"/>
        <v>1.743074186641367E-2</v>
      </c>
      <c r="BF42" s="4">
        <f t="shared" si="70"/>
        <v>0.17430741866413668</v>
      </c>
      <c r="BG42" s="113">
        <v>80</v>
      </c>
      <c r="BH42" s="115">
        <v>0.03</v>
      </c>
      <c r="BI42" s="4">
        <f t="shared" si="71"/>
        <v>7.0245528849613353E-2</v>
      </c>
      <c r="BJ42" s="4">
        <f t="shared" si="72"/>
        <v>0.70245528849613348</v>
      </c>
      <c r="BK42" s="36">
        <f t="shared" si="73"/>
        <v>0.19015185475909657</v>
      </c>
      <c r="BL42" s="89">
        <f t="shared" si="74"/>
        <v>1.0640137166449441E-3</v>
      </c>
      <c r="BM42" s="90">
        <f t="shared" si="36"/>
        <v>0.659898709963196</v>
      </c>
      <c r="BN42" s="4">
        <f t="shared" si="75"/>
        <v>1071.7028616897962</v>
      </c>
      <c r="BO42" s="4">
        <f t="shared" si="76"/>
        <v>10.513405073176902</v>
      </c>
      <c r="BP42" s="4">
        <f t="shared" si="39"/>
        <v>42.868114467591852</v>
      </c>
      <c r="BQ42" s="4">
        <f t="shared" si="77"/>
        <v>0.42053620292707611</v>
      </c>
      <c r="BR42" s="4">
        <f t="shared" si="78"/>
        <v>105.13405073176902</v>
      </c>
      <c r="BS42" s="4">
        <f t="shared" si="79"/>
        <v>0.24601367871233951</v>
      </c>
      <c r="BT42" s="36">
        <f t="shared" si="80"/>
        <v>0.66654988163941564</v>
      </c>
      <c r="BU42" s="36">
        <f t="shared" si="81"/>
        <v>0.38668434577109001</v>
      </c>
      <c r="BV42" s="42">
        <v>0</v>
      </c>
      <c r="BW42" s="36">
        <f t="shared" si="82"/>
        <v>6.7050602224923039E-2</v>
      </c>
      <c r="BX42" s="120">
        <f>LOOKUP($AJ42,Pipes!$D$4:$D$16,Pipes!$J$4:$J$16)</f>
        <v>13.393333333333333</v>
      </c>
      <c r="BY42" s="5">
        <f t="shared" si="83"/>
        <v>535.73333333333335</v>
      </c>
      <c r="BZ42" s="26"/>
      <c r="CA42" s="2"/>
    </row>
    <row r="43" spans="1:79" ht="12.75" customHeight="1">
      <c r="A43" s="1"/>
      <c r="B43" s="153" t="s">
        <v>201</v>
      </c>
      <c r="C43" s="152" t="s">
        <v>202</v>
      </c>
      <c r="D43" s="2" t="s">
        <v>81</v>
      </c>
      <c r="E43" s="94">
        <v>0.7</v>
      </c>
      <c r="F43" s="2">
        <f t="shared" ref="F43:F46" si="108">F25</f>
        <v>6</v>
      </c>
      <c r="G43" s="2">
        <f t="shared" si="1"/>
        <v>18</v>
      </c>
      <c r="H43" s="3">
        <f t="shared" si="2"/>
        <v>35</v>
      </c>
      <c r="I43" s="22">
        <f t="shared" ref="I43:N43" si="109">I25</f>
        <v>10</v>
      </c>
      <c r="J43" s="2">
        <f t="shared" si="109"/>
        <v>0</v>
      </c>
      <c r="K43" s="2">
        <f t="shared" si="109"/>
        <v>0</v>
      </c>
      <c r="L43" s="2">
        <f t="shared" si="109"/>
        <v>1</v>
      </c>
      <c r="M43" s="2">
        <f t="shared" si="109"/>
        <v>0</v>
      </c>
      <c r="N43" s="22">
        <f t="shared" si="109"/>
        <v>80</v>
      </c>
      <c r="O43" s="2">
        <f t="shared" si="52"/>
        <v>800</v>
      </c>
      <c r="P43" s="3">
        <f>(1.19*F43) + (18.8*POWER(F43,0.5)) + 17.6</f>
        <v>70.790407164323739</v>
      </c>
      <c r="Q43" s="2">
        <f t="shared" ref="Q43:Q46" si="110">Q25</f>
        <v>0.35</v>
      </c>
      <c r="R43" s="3">
        <f>Q43*$R$29*F43</f>
        <v>136.5</v>
      </c>
      <c r="S43" s="26">
        <v>3</v>
      </c>
      <c r="T43" s="26">
        <f t="shared" si="4"/>
        <v>11.375</v>
      </c>
      <c r="U43" s="2">
        <f t="shared" si="54"/>
        <v>1</v>
      </c>
      <c r="V43" s="3">
        <f>U43*$D$49*F43</f>
        <v>18</v>
      </c>
      <c r="W43" s="3">
        <f t="shared" si="5"/>
        <v>9</v>
      </c>
      <c r="X43" s="3">
        <f t="shared" si="6"/>
        <v>9</v>
      </c>
      <c r="Y43" s="4">
        <f t="shared" si="7"/>
        <v>0.65</v>
      </c>
      <c r="Z43" s="96">
        <f>((H43/R43))/24</f>
        <v>1.0683760683760682E-2</v>
      </c>
      <c r="AA43" s="4">
        <f t="shared" si="8"/>
        <v>0.17142857142857143</v>
      </c>
      <c r="AB43" s="4">
        <f t="shared" si="9"/>
        <v>8.5714285714285715E-2</v>
      </c>
      <c r="AC43" s="96">
        <f t="shared" si="10"/>
        <v>0.11650485436893203</v>
      </c>
      <c r="AD43" s="96">
        <f>(24*X43)/((24*X43)+H43)</f>
        <v>0.8605577689243028</v>
      </c>
      <c r="AE43" s="97">
        <f t="shared" si="11"/>
        <v>145.5</v>
      </c>
      <c r="AF43" s="4">
        <f t="shared" si="12"/>
        <v>0.73571428571428577</v>
      </c>
      <c r="AG43" s="4">
        <f t="shared" si="13"/>
        <v>32.912621359223301</v>
      </c>
      <c r="AH43" s="4">
        <f>AF43*1000000/(E43*1000)</f>
        <v>1051.0204081632655</v>
      </c>
      <c r="AI43" s="98">
        <f t="shared" si="55"/>
        <v>36.58144169285746</v>
      </c>
      <c r="AJ43" s="103">
        <f>IF($AI43&lt;Pipes!$D$4,Pipes!D$4,IF($AI43&lt;Pipes!$D$5,Pipes!D$5,IF($AI43&lt;Pipes!$D$6,Pipes!D$6,IF($AI43&lt;Pipes!$D$7,Pipes!D$7,IF($AI43&lt;Pipes!$D$8,Pipes!D$8,IF($AI43&lt;Pipes!$D$9,Pipes!D$9,IF($AI43&lt;Pipes!$D$10,Pipes!D$10,IF($AI43&lt;Pipes!$D$11,Pipes!D$11,IF($AI43&lt;Pipes!$D$12,Pipes!D$12,IF($AI43&lt;Pipes!$D$13,Pipes!D$13,IF($AI43&lt;Pipes!$D$14,Pipes!D$14,IF($AI43&lt;Pipes!$D$15,Pipes!D$15,Pipes!D$16))))))))))))</f>
        <v>39</v>
      </c>
      <c r="AK43" s="104">
        <f>LOOKUP($AJ43,Pipes!$D$4:$D$16,Pipes!$B$4:$B$16)</f>
        <v>42</v>
      </c>
      <c r="AL43" s="26" t="str">
        <f>LOOKUP($AJ43,Pipes!$D$4:$D$16,Pipes!$E$4:$E$16)</f>
        <v>Copper</v>
      </c>
      <c r="AM43" s="107">
        <f>LOOKUP($AJ43,Pipes!$D$4:$D$16,Pipes!$F$4:$F$16)</f>
        <v>140</v>
      </c>
      <c r="AN43" s="2">
        <f t="shared" si="56"/>
        <v>1310.8345723667233</v>
      </c>
      <c r="AO43" s="2">
        <f t="shared" si="57"/>
        <v>12.859287154917556</v>
      </c>
      <c r="AP43" s="2">
        <f t="shared" si="58"/>
        <v>131.08345723667233</v>
      </c>
      <c r="AQ43" s="4">
        <f t="shared" si="59"/>
        <v>1.2859287154917556</v>
      </c>
      <c r="AR43" s="4">
        <f t="shared" si="60"/>
        <v>128.59287154917556</v>
      </c>
      <c r="AS43" s="26">
        <f t="shared" si="61"/>
        <v>0.78</v>
      </c>
      <c r="AT43" s="4">
        <f t="shared" si="62"/>
        <v>0.10030243980835693</v>
      </c>
      <c r="AU43" s="36">
        <f t="shared" si="63"/>
        <v>1.3862311553001125</v>
      </c>
      <c r="AV43" s="89">
        <f t="shared" si="23"/>
        <v>1.1156843550927819E-2</v>
      </c>
      <c r="AW43" s="109">
        <f t="shared" si="64"/>
        <v>1194.5895974999999</v>
      </c>
      <c r="AX43" s="150">
        <f t="shared" si="65"/>
        <v>11.945895974999999</v>
      </c>
      <c r="AY43" s="36">
        <f t="shared" si="66"/>
        <v>0.61587200093987582</v>
      </c>
      <c r="AZ43" s="4">
        <f t="shared" si="67"/>
        <v>0.143504155558806</v>
      </c>
      <c r="BA43" s="36">
        <f t="shared" si="68"/>
        <v>0.15628742670057313</v>
      </c>
      <c r="BB43" s="97"/>
      <c r="BC43" s="97"/>
      <c r="BD43" s="112">
        <f>LOOKUP($AJ43,Pipes!$D$4:$D$16,Pipes!$N$4:$N$16)</f>
        <v>0.31929785840733338</v>
      </c>
      <c r="BE43" s="187">
        <f t="shared" si="69"/>
        <v>2.5264830543881234E-2</v>
      </c>
      <c r="BF43" s="4">
        <f t="shared" si="70"/>
        <v>2.0211864435104987</v>
      </c>
      <c r="BG43" s="113">
        <v>80</v>
      </c>
      <c r="BH43" s="115">
        <v>0.1</v>
      </c>
      <c r="BI43" s="4">
        <f t="shared" si="71"/>
        <v>0.17561382212403337</v>
      </c>
      <c r="BJ43" s="4">
        <f t="shared" si="72"/>
        <v>14.049105769922669</v>
      </c>
      <c r="BK43" s="36">
        <f t="shared" si="73"/>
        <v>3.2239783761517158</v>
      </c>
      <c r="BL43" s="89">
        <f t="shared" si="74"/>
        <v>1.8040093370312055E-2</v>
      </c>
      <c r="BM43" s="90">
        <f t="shared" si="36"/>
        <v>0.9285714285714286</v>
      </c>
      <c r="BN43" s="4">
        <f t="shared" si="75"/>
        <v>2017.4205269705278</v>
      </c>
      <c r="BO43" s="4">
        <f t="shared" si="76"/>
        <v>19.790895369580877</v>
      </c>
      <c r="BP43" s="4">
        <f t="shared" si="39"/>
        <v>201.7420526970528</v>
      </c>
      <c r="BQ43" s="4">
        <f t="shared" si="77"/>
        <v>1.9790895369580881</v>
      </c>
      <c r="BR43" s="4">
        <f t="shared" si="78"/>
        <v>197.9089536958088</v>
      </c>
      <c r="BS43" s="4">
        <f t="shared" si="79"/>
        <v>0.15436898388273088</v>
      </c>
      <c r="BT43" s="36">
        <f t="shared" si="80"/>
        <v>2.133458520840819</v>
      </c>
      <c r="BU43" s="36">
        <f t="shared" si="81"/>
        <v>0.54411992316047275</v>
      </c>
      <c r="BV43" s="42">
        <v>0</v>
      </c>
      <c r="BW43" s="36">
        <f t="shared" si="82"/>
        <v>5.6241475211591445E-2</v>
      </c>
      <c r="BX43" s="120">
        <f>LOOKUP($AJ43,Pipes!$D$4:$D$16,Pipes!$J$4:$J$16)</f>
        <v>13.393333333333333</v>
      </c>
      <c r="BY43" s="5">
        <f t="shared" si="83"/>
        <v>10714.666666666666</v>
      </c>
      <c r="BZ43" s="26"/>
      <c r="CA43" s="2"/>
    </row>
    <row r="44" spans="1:79" ht="12.75" customHeight="1">
      <c r="A44" s="1"/>
      <c r="B44" s="153" t="s">
        <v>204</v>
      </c>
      <c r="C44" s="152" t="s">
        <v>202</v>
      </c>
      <c r="D44" s="2" t="s">
        <v>81</v>
      </c>
      <c r="E44" s="94">
        <v>0.7</v>
      </c>
      <c r="F44" s="2">
        <f t="shared" si="108"/>
        <v>4</v>
      </c>
      <c r="G44" s="2">
        <f t="shared" si="1"/>
        <v>12</v>
      </c>
      <c r="H44" s="3">
        <f t="shared" si="2"/>
        <v>23.333333333333332</v>
      </c>
      <c r="I44" s="22">
        <f t="shared" ref="I44:N44" si="111">I26</f>
        <v>6</v>
      </c>
      <c r="J44" s="2">
        <f t="shared" si="111"/>
        <v>0</v>
      </c>
      <c r="K44" s="2">
        <f t="shared" si="111"/>
        <v>0</v>
      </c>
      <c r="L44" s="2">
        <f t="shared" si="111"/>
        <v>1</v>
      </c>
      <c r="M44" s="2">
        <f t="shared" si="111"/>
        <v>0</v>
      </c>
      <c r="N44" s="22">
        <f t="shared" si="111"/>
        <v>80</v>
      </c>
      <c r="O44" s="2">
        <f t="shared" si="52"/>
        <v>480</v>
      </c>
      <c r="P44" s="3">
        <f>(1.19*F44) + (18.8*POWER(F44,0.5)) + 17.6</f>
        <v>59.96</v>
      </c>
      <c r="Q44" s="2">
        <f t="shared" si="110"/>
        <v>0.5</v>
      </c>
      <c r="R44" s="3">
        <f>Q44*$R$29*F44</f>
        <v>130</v>
      </c>
      <c r="S44" s="26">
        <v>2</v>
      </c>
      <c r="T44" s="26">
        <f t="shared" si="4"/>
        <v>10.833333333333334</v>
      </c>
      <c r="U44" s="2">
        <f t="shared" si="54"/>
        <v>1</v>
      </c>
      <c r="V44" s="3">
        <f>U44*$D$49*F44</f>
        <v>12</v>
      </c>
      <c r="W44" s="3">
        <f t="shared" si="5"/>
        <v>6</v>
      </c>
      <c r="X44" s="3">
        <f t="shared" si="6"/>
        <v>6</v>
      </c>
      <c r="Y44" s="4">
        <f t="shared" si="7"/>
        <v>0.61904761904761907</v>
      </c>
      <c r="Z44" s="96">
        <f>((H44/R44))/24</f>
        <v>7.478632478632479E-3</v>
      </c>
      <c r="AA44" s="4">
        <f t="shared" si="8"/>
        <v>0.11428571428571428</v>
      </c>
      <c r="AB44" s="4">
        <f t="shared" si="9"/>
        <v>5.7142857142857141E-2</v>
      </c>
      <c r="AC44" s="96">
        <f t="shared" si="10"/>
        <v>8.4507042253521125E-2</v>
      </c>
      <c r="AD44" s="96">
        <f>(24*X44)/((24*X44)+H44)</f>
        <v>0.86055776892430269</v>
      </c>
      <c r="AE44" s="3">
        <f t="shared" si="11"/>
        <v>136</v>
      </c>
      <c r="AF44" s="4">
        <f t="shared" si="12"/>
        <v>0.67619047619047623</v>
      </c>
      <c r="AG44" s="4">
        <f t="shared" si="13"/>
        <v>32.112676056338024</v>
      </c>
      <c r="AH44" s="4">
        <f>AF44*1000000/(E44*1000)</f>
        <v>965.98639455782313</v>
      </c>
      <c r="AI44" s="98">
        <f t="shared" si="55"/>
        <v>35.070402280373457</v>
      </c>
      <c r="AJ44" s="103">
        <f>IF($AI44&lt;Pipes!$D$4,Pipes!D$4,IF($AI44&lt;Pipes!$D$5,Pipes!D$5,IF($AI44&lt;Pipes!$D$6,Pipes!D$6,IF($AI44&lt;Pipes!$D$7,Pipes!D$7,IF($AI44&lt;Pipes!$D$8,Pipes!D$8,IF($AI44&lt;Pipes!$D$9,Pipes!D$9,IF($AI44&lt;Pipes!$D$10,Pipes!D$10,IF($AI44&lt;Pipes!$D$11,Pipes!D$11,IF($AI44&lt;Pipes!$D$12,Pipes!D$12,IF($AI44&lt;Pipes!$D$13,Pipes!D$13,IF($AI44&lt;Pipes!$D$14,Pipes!D$14,IF($AI44&lt;Pipes!$D$15,Pipes!D$15,Pipes!D$16))))))))))))</f>
        <v>39</v>
      </c>
      <c r="AK44" s="104">
        <f>LOOKUP($AJ44,Pipes!$D$4:$D$16,Pipes!$B$4:$B$16)</f>
        <v>42</v>
      </c>
      <c r="AL44" s="26" t="str">
        <f>LOOKUP($AJ44,Pipes!$D$4:$D$16,Pipes!$E$4:$E$16)</f>
        <v>Copper</v>
      </c>
      <c r="AM44" s="107">
        <f>LOOKUP($AJ44,Pipes!$D$4:$D$16,Pipes!$F$4:$F$16)</f>
        <v>140</v>
      </c>
      <c r="AN44" s="2">
        <f t="shared" si="56"/>
        <v>1121.2187426503715</v>
      </c>
      <c r="AO44" s="2">
        <f t="shared" si="57"/>
        <v>10.999155865400146</v>
      </c>
      <c r="AP44" s="2">
        <f t="shared" si="58"/>
        <v>67.273124559022293</v>
      </c>
      <c r="AQ44" s="4">
        <f t="shared" si="59"/>
        <v>0.65994935192400872</v>
      </c>
      <c r="AR44" s="4">
        <f t="shared" si="60"/>
        <v>109.99155865400145</v>
      </c>
      <c r="AS44" s="26">
        <f t="shared" si="61"/>
        <v>0.78</v>
      </c>
      <c r="AT44" s="4">
        <f t="shared" si="62"/>
        <v>8.5793415750121144E-2</v>
      </c>
      <c r="AU44" s="36">
        <f t="shared" si="63"/>
        <v>0.74574276767412984</v>
      </c>
      <c r="AV44" s="89">
        <f t="shared" si="23"/>
        <v>6.0019826825886821E-3</v>
      </c>
      <c r="AW44" s="109">
        <f t="shared" si="64"/>
        <v>1194.5895974999999</v>
      </c>
      <c r="AX44" s="150">
        <f t="shared" si="65"/>
        <v>7.1675375849999989</v>
      </c>
      <c r="AY44" s="36">
        <f t="shared" si="66"/>
        <v>0.56604416914862377</v>
      </c>
      <c r="AZ44" s="4">
        <f t="shared" si="67"/>
        <v>9.5669437039203997E-2</v>
      </c>
      <c r="BA44" s="36">
        <f t="shared" si="68"/>
        <v>0.10714658497778022</v>
      </c>
      <c r="BB44" s="97"/>
      <c r="BC44" s="97"/>
      <c r="BD44" s="112">
        <f>LOOKUP($AJ44,Pipes!$D$4:$D$16,Pipes!$N$4:$N$16)</f>
        <v>0.31929785840733338</v>
      </c>
      <c r="BE44" s="187">
        <f t="shared" si="69"/>
        <v>1.3626373394003095E-2</v>
      </c>
      <c r="BF44" s="4">
        <f t="shared" si="70"/>
        <v>1.0901098715202475</v>
      </c>
      <c r="BG44" s="113">
        <v>80</v>
      </c>
      <c r="BH44" s="115">
        <v>0.6</v>
      </c>
      <c r="BI44" s="4">
        <f t="shared" si="71"/>
        <v>0.10536829327442002</v>
      </c>
      <c r="BJ44" s="4">
        <f t="shared" si="72"/>
        <v>8.4294634619536009</v>
      </c>
      <c r="BK44" s="36">
        <f t="shared" si="73"/>
        <v>5.4937220257802597</v>
      </c>
      <c r="BL44" s="89">
        <f t="shared" si="74"/>
        <v>3.0740670914150055E-2</v>
      </c>
      <c r="BM44" s="90">
        <f t="shared" si="36"/>
        <v>0.88435374149659862</v>
      </c>
      <c r="BN44" s="4">
        <f t="shared" si="75"/>
        <v>1843.121026080672</v>
      </c>
      <c r="BO44" s="4">
        <f t="shared" si="76"/>
        <v>18.081017265851393</v>
      </c>
      <c r="BP44" s="4">
        <f t="shared" si="39"/>
        <v>110.58726156484032</v>
      </c>
      <c r="BQ44" s="4">
        <f t="shared" si="77"/>
        <v>1.0848610359510835</v>
      </c>
      <c r="BR44" s="4">
        <f t="shared" si="78"/>
        <v>180.81017265851392</v>
      </c>
      <c r="BS44" s="4">
        <f t="shared" si="79"/>
        <v>0.14103193467364086</v>
      </c>
      <c r="BT44" s="36">
        <f t="shared" si="80"/>
        <v>1.2258929706247244</v>
      </c>
      <c r="BU44" s="36">
        <f t="shared" si="81"/>
        <v>0.51820945062902168</v>
      </c>
      <c r="BV44" s="42">
        <v>0</v>
      </c>
      <c r="BW44" s="36">
        <f t="shared" si="82"/>
        <v>4.481428013604348E-2</v>
      </c>
      <c r="BX44" s="120">
        <f>LOOKUP($AJ44,Pipes!$D$4:$D$16,Pipes!$J$4:$J$16)</f>
        <v>13.393333333333333</v>
      </c>
      <c r="BY44" s="5">
        <f t="shared" si="83"/>
        <v>6428.7999999999993</v>
      </c>
      <c r="BZ44" s="26"/>
      <c r="CA44" s="2"/>
    </row>
    <row r="45" spans="1:79" ht="12.75" customHeight="1">
      <c r="A45" s="1"/>
      <c r="B45" s="153" t="s">
        <v>205</v>
      </c>
      <c r="C45" s="152" t="s">
        <v>202</v>
      </c>
      <c r="D45" s="2" t="s">
        <v>81</v>
      </c>
      <c r="E45" s="94">
        <v>0.7</v>
      </c>
      <c r="F45" s="2">
        <f t="shared" si="108"/>
        <v>2</v>
      </c>
      <c r="G45" s="2">
        <f t="shared" si="1"/>
        <v>6</v>
      </c>
      <c r="H45" s="3">
        <f t="shared" si="2"/>
        <v>11.666666666666666</v>
      </c>
      <c r="I45" s="22">
        <f t="shared" ref="I45:N45" si="112">I27</f>
        <v>6</v>
      </c>
      <c r="J45" s="2">
        <f t="shared" si="112"/>
        <v>0</v>
      </c>
      <c r="K45" s="2">
        <f t="shared" si="112"/>
        <v>0</v>
      </c>
      <c r="L45" s="2">
        <f t="shared" si="112"/>
        <v>0</v>
      </c>
      <c r="M45" s="2">
        <f t="shared" si="112"/>
        <v>1</v>
      </c>
      <c r="N45" s="22">
        <f t="shared" si="112"/>
        <v>80</v>
      </c>
      <c r="O45" s="2">
        <f t="shared" si="52"/>
        <v>480</v>
      </c>
      <c r="P45" s="3">
        <f>(1.19*F45) + (18.8*POWER(F45,0.5)) + 17.6</f>
        <v>46.567214972614195</v>
      </c>
      <c r="Q45" s="2">
        <f t="shared" si="110"/>
        <v>0.8</v>
      </c>
      <c r="R45" s="3">
        <f>Q45*$R$29*F45</f>
        <v>104</v>
      </c>
      <c r="S45" s="26">
        <v>2</v>
      </c>
      <c r="T45" s="26">
        <f t="shared" si="4"/>
        <v>8.6666666666666661</v>
      </c>
      <c r="U45" s="2">
        <f t="shared" si="54"/>
        <v>1</v>
      </c>
      <c r="V45" s="3">
        <f>U45*$D$49*F45</f>
        <v>6</v>
      </c>
      <c r="W45" s="3">
        <f t="shared" si="5"/>
        <v>6</v>
      </c>
      <c r="X45" s="3">
        <f t="shared" si="6"/>
        <v>0</v>
      </c>
      <c r="Y45" s="4">
        <f t="shared" si="7"/>
        <v>0.49523809523809526</v>
      </c>
      <c r="Z45" s="96">
        <f>((H45/R45))/24</f>
        <v>4.674145299145299E-3</v>
      </c>
      <c r="AA45" s="4">
        <f t="shared" si="8"/>
        <v>5.7142857142857141E-2</v>
      </c>
      <c r="AB45" s="4">
        <f t="shared" si="9"/>
        <v>0</v>
      </c>
      <c r="AC45" s="96">
        <f t="shared" si="10"/>
        <v>0</v>
      </c>
      <c r="AD45" s="96">
        <f>(24*X45)/((24*X45)+H45)</f>
        <v>0</v>
      </c>
      <c r="AE45" s="3">
        <f t="shared" si="11"/>
        <v>104</v>
      </c>
      <c r="AF45" s="4">
        <f t="shared" si="12"/>
        <v>0.49523809523809526</v>
      </c>
      <c r="AG45" s="4">
        <f t="shared" si="13"/>
        <v>30</v>
      </c>
      <c r="AH45" s="4">
        <f>AF45*1000000/(E45*1000)</f>
        <v>707.48299319727892</v>
      </c>
      <c r="AI45" s="98">
        <f t="shared" si="55"/>
        <v>30.01326515120067</v>
      </c>
      <c r="AJ45" s="103">
        <f>IF($AI45&lt;Pipes!$D$4,Pipes!D$4,IF($AI45&lt;Pipes!$D$5,Pipes!D$5,IF($AI45&lt;Pipes!$D$6,Pipes!D$6,IF($AI45&lt;Pipes!$D$7,Pipes!D$7,IF($AI45&lt;Pipes!$D$8,Pipes!D$8,IF($AI45&lt;Pipes!$D$9,Pipes!D$9,IF($AI45&lt;Pipes!$D$10,Pipes!D$10,IF($AI45&lt;Pipes!$D$11,Pipes!D$11,IF($AI45&lt;Pipes!$D$12,Pipes!D$12,IF($AI45&lt;Pipes!$D$13,Pipes!D$13,IF($AI45&lt;Pipes!$D$14,Pipes!D$14,IF($AI45&lt;Pipes!$D$15,Pipes!D$15,Pipes!D$16))))))))))))</f>
        <v>32.6</v>
      </c>
      <c r="AK45" s="104">
        <f>LOOKUP($AJ45,Pipes!$D$4:$D$16,Pipes!$B$4:$B$16)</f>
        <v>35</v>
      </c>
      <c r="AL45" s="26" t="str">
        <f>LOOKUP($AJ45,Pipes!$D$4:$D$16,Pipes!$E$4:$E$16)</f>
        <v>Copper</v>
      </c>
      <c r="AM45" s="107">
        <f>LOOKUP($AJ45,Pipes!$D$4:$D$16,Pipes!$F$4:$F$16)</f>
        <v>140</v>
      </c>
      <c r="AN45" s="2">
        <f t="shared" si="56"/>
        <v>1506.4776465351558</v>
      </c>
      <c r="AO45" s="2">
        <f t="shared" si="57"/>
        <v>14.77854571250988</v>
      </c>
      <c r="AP45" s="2">
        <f t="shared" si="58"/>
        <v>90.388658792109339</v>
      </c>
      <c r="AQ45" s="4">
        <f t="shared" si="59"/>
        <v>0.88671274275059264</v>
      </c>
      <c r="AR45" s="4">
        <f t="shared" si="60"/>
        <v>147.78545712509876</v>
      </c>
      <c r="AS45" s="26">
        <f t="shared" si="61"/>
        <v>1.956</v>
      </c>
      <c r="AT45" s="4">
        <f t="shared" si="62"/>
        <v>0.28906835413669318</v>
      </c>
      <c r="AU45" s="36">
        <f t="shared" si="63"/>
        <v>1.1757810968872859</v>
      </c>
      <c r="AV45" s="89">
        <f t="shared" si="23"/>
        <v>9.4630723728538375E-3</v>
      </c>
      <c r="AW45" s="109">
        <f t="shared" si="64"/>
        <v>834.68904709999993</v>
      </c>
      <c r="AX45" s="150">
        <f t="shared" si="65"/>
        <v>5.0081342826000004</v>
      </c>
      <c r="AY45" s="36">
        <f t="shared" si="66"/>
        <v>0.59332046701550079</v>
      </c>
      <c r="AZ45" s="4">
        <f t="shared" si="67"/>
        <v>6.8460053886403929E-2</v>
      </c>
      <c r="BA45" s="36">
        <f t="shared" si="68"/>
        <v>7.9437445912312651E-2</v>
      </c>
      <c r="BB45" s="97"/>
      <c r="BC45" s="97"/>
      <c r="BD45" s="112">
        <f>LOOKUP($AJ45,Pipes!$D$4:$D$16,Pipes!$N$4:$N$16)</f>
        <v>0.28029813050148955</v>
      </c>
      <c r="BE45" s="187">
        <f t="shared" si="69"/>
        <v>8.4089439150446862E-3</v>
      </c>
      <c r="BF45" s="4">
        <f t="shared" si="70"/>
        <v>0.67271551320357492</v>
      </c>
      <c r="BG45" s="113">
        <v>80</v>
      </c>
      <c r="BH45" s="115">
        <v>0.7</v>
      </c>
      <c r="BI45" s="4">
        <f t="shared" si="71"/>
        <v>9.2498383065491546E-2</v>
      </c>
      <c r="BJ45" s="4">
        <f t="shared" si="72"/>
        <v>7.3998706452393233</v>
      </c>
      <c r="BK45" s="36">
        <f t="shared" si="73"/>
        <v>5.3817241056285985</v>
      </c>
      <c r="BL45" s="89">
        <f t="shared" si="74"/>
        <v>3.0113975353236143E-2</v>
      </c>
      <c r="BM45" s="90">
        <f t="shared" si="36"/>
        <v>0.70748299319727892</v>
      </c>
      <c r="BN45" s="4">
        <f t="shared" si="75"/>
        <v>2916.3599251208489</v>
      </c>
      <c r="BO45" s="4">
        <f t="shared" si="76"/>
        <v>28.609490865435529</v>
      </c>
      <c r="BP45" s="4">
        <f t="shared" si="39"/>
        <v>174.98159550725094</v>
      </c>
      <c r="BQ45" s="4">
        <f t="shared" si="77"/>
        <v>1.7165694519261319</v>
      </c>
      <c r="BR45" s="4">
        <f t="shared" si="78"/>
        <v>286.09490865435532</v>
      </c>
      <c r="BS45" s="4">
        <f t="shared" si="79"/>
        <v>0.55960164132791901</v>
      </c>
      <c r="BT45" s="36">
        <f t="shared" si="80"/>
        <v>2.2761710932540509</v>
      </c>
      <c r="BU45" s="36">
        <f t="shared" si="81"/>
        <v>0.59332046701550079</v>
      </c>
      <c r="BV45" s="42">
        <v>0</v>
      </c>
      <c r="BW45" s="36">
        <f t="shared" si="82"/>
        <v>4.056396825843131E-2</v>
      </c>
      <c r="BX45" s="120">
        <f>LOOKUP($AJ45,Pipes!$D$4:$D$16,Pipes!$J$4:$J$16)</f>
        <v>10.979999999999999</v>
      </c>
      <c r="BY45" s="5">
        <f t="shared" si="83"/>
        <v>5270.4</v>
      </c>
      <c r="BZ45" s="26"/>
      <c r="CA45" s="2"/>
    </row>
    <row r="46" spans="1:79" ht="12.75" customHeight="1">
      <c r="A46" s="188"/>
      <c r="B46" s="153" t="s">
        <v>206</v>
      </c>
      <c r="C46" s="152" t="s">
        <v>207</v>
      </c>
      <c r="D46" s="52" t="s">
        <v>81</v>
      </c>
      <c r="E46" s="94">
        <v>0.5</v>
      </c>
      <c r="F46" s="52">
        <f t="shared" si="108"/>
        <v>1</v>
      </c>
      <c r="G46" s="52">
        <f t="shared" si="1"/>
        <v>3</v>
      </c>
      <c r="H46" s="54">
        <f t="shared" si="2"/>
        <v>5.833333333333333</v>
      </c>
      <c r="I46" s="53">
        <f t="shared" ref="I46:N46" si="113">I28</f>
        <v>8</v>
      </c>
      <c r="J46" s="52">
        <f t="shared" si="113"/>
        <v>5</v>
      </c>
      <c r="K46" s="52">
        <f t="shared" si="113"/>
        <v>0</v>
      </c>
      <c r="L46" s="52">
        <f t="shared" si="113"/>
        <v>0</v>
      </c>
      <c r="M46" s="52">
        <f t="shared" si="113"/>
        <v>0</v>
      </c>
      <c r="N46" s="53">
        <f t="shared" si="113"/>
        <v>480</v>
      </c>
      <c r="O46" s="52">
        <f t="shared" si="52"/>
        <v>3840</v>
      </c>
      <c r="P46" s="54">
        <f>(1.19*F46) + (18.8*POWER(F46,0.5)) + 17.6</f>
        <v>37.590000000000003</v>
      </c>
      <c r="Q46" s="52">
        <f t="shared" si="110"/>
        <v>1</v>
      </c>
      <c r="R46" s="54">
        <f>Q46*$R$29*F46</f>
        <v>65</v>
      </c>
      <c r="S46" s="189">
        <v>1</v>
      </c>
      <c r="T46" s="189">
        <f t="shared" si="4"/>
        <v>5.416666666666667</v>
      </c>
      <c r="U46" s="52">
        <f t="shared" si="54"/>
        <v>1</v>
      </c>
      <c r="V46" s="54">
        <f>U46*$D$49*F46</f>
        <v>3</v>
      </c>
      <c r="W46" s="54">
        <f t="shared" si="5"/>
        <v>3</v>
      </c>
      <c r="X46" s="54">
        <f t="shared" si="6"/>
        <v>0</v>
      </c>
      <c r="Y46" s="57">
        <f t="shared" si="7"/>
        <v>0.30952380952380953</v>
      </c>
      <c r="Z46" s="190">
        <f>((H46/R46))/24</f>
        <v>3.7393162393162395E-3</v>
      </c>
      <c r="AA46" s="57">
        <f t="shared" si="8"/>
        <v>2.8571428571428571E-2</v>
      </c>
      <c r="AB46" s="57">
        <f t="shared" si="9"/>
        <v>0</v>
      </c>
      <c r="AC46" s="190">
        <f t="shared" si="10"/>
        <v>0</v>
      </c>
      <c r="AD46" s="190">
        <f>(24*X46)/((24*X46)+H46)</f>
        <v>0</v>
      </c>
      <c r="AE46" s="54">
        <f t="shared" si="11"/>
        <v>65</v>
      </c>
      <c r="AF46" s="57">
        <f t="shared" si="12"/>
        <v>0.30952380952380953</v>
      </c>
      <c r="AG46" s="57">
        <f t="shared" si="13"/>
        <v>30</v>
      </c>
      <c r="AH46" s="57">
        <f>AF46*1000000/(E46*1000)</f>
        <v>619.04761904761904</v>
      </c>
      <c r="AI46" s="191">
        <f t="shared" si="55"/>
        <v>28.074838813548723</v>
      </c>
      <c r="AJ46" s="192">
        <f>IF($AI46&lt;Pipes!$D$4,Pipes!D$4,IF($AI46&lt;Pipes!$D$5,Pipes!D$5,IF($AI46&lt;Pipes!$D$6,Pipes!D$6,IF($AI46&lt;Pipes!$D$7,Pipes!D$7,IF($AI46&lt;Pipes!$D$8,Pipes!D$8,IF($AI46&lt;Pipes!$D$9,Pipes!D$9,IF($AI46&lt;Pipes!$D$10,Pipes!D$10,IF($AI46&lt;Pipes!$D$11,Pipes!D$11,IF($AI46&lt;Pipes!$D$12,Pipes!D$12,IF($AI46&lt;Pipes!$D$13,Pipes!D$13,IF($AI46&lt;Pipes!$D$14,Pipes!D$14,IF($AI46&lt;Pipes!$D$15,Pipes!D$15,Pipes!D$16))))))))))))</f>
        <v>32.6</v>
      </c>
      <c r="AK46" s="193">
        <f>LOOKUP($AJ46,Pipes!$D$4:$D$16,Pipes!$B$4:$B$16)</f>
        <v>35</v>
      </c>
      <c r="AL46" s="189" t="str">
        <f>LOOKUP($AJ46,Pipes!$D$4:$D$16,Pipes!$E$4:$E$16)</f>
        <v>Copper</v>
      </c>
      <c r="AM46" s="194">
        <f>LOOKUP($AJ46,Pipes!$D$4:$D$16,Pipes!$F$4:$F$16)</f>
        <v>140</v>
      </c>
      <c r="AN46" s="52">
        <f t="shared" si="56"/>
        <v>630.85926265659668</v>
      </c>
      <c r="AO46" s="52">
        <f t="shared" si="57"/>
        <v>6.1887293666612138</v>
      </c>
      <c r="AP46" s="52">
        <f t="shared" si="58"/>
        <v>50.468741012527737</v>
      </c>
      <c r="AQ46" s="57">
        <f t="shared" si="59"/>
        <v>0.49509834933289709</v>
      </c>
      <c r="AR46" s="57">
        <f t="shared" si="60"/>
        <v>61.887293666612138</v>
      </c>
      <c r="AS46" s="189">
        <f t="shared" si="61"/>
        <v>4.8899999999999997</v>
      </c>
      <c r="AT46" s="57">
        <f t="shared" si="62"/>
        <v>0.30262886602973332</v>
      </c>
      <c r="AU46" s="60">
        <f t="shared" si="63"/>
        <v>0.79772721536263047</v>
      </c>
      <c r="AV46" s="195">
        <f t="shared" si="23"/>
        <v>6.420370588331884E-3</v>
      </c>
      <c r="AW46" s="196">
        <f t="shared" si="64"/>
        <v>834.68904709999993</v>
      </c>
      <c r="AX46" s="197">
        <f t="shared" si="65"/>
        <v>6.6775123767999993</v>
      </c>
      <c r="AY46" s="60">
        <f t="shared" si="66"/>
        <v>0.37082529188468794</v>
      </c>
      <c r="AZ46" s="57">
        <f t="shared" si="67"/>
        <v>3.4230026943201965E-2</v>
      </c>
      <c r="BA46" s="60">
        <f t="shared" si="68"/>
        <v>4.1006243519966269E-2</v>
      </c>
      <c r="BB46" s="56"/>
      <c r="BC46" s="56"/>
      <c r="BD46" s="198">
        <f>LOOKUP($AJ46,Pipes!$D$4:$D$16,Pipes!$N$4:$N$16)</f>
        <v>0.28029813050148955</v>
      </c>
      <c r="BE46" s="199">
        <f t="shared" si="69"/>
        <v>1.1211925220059583E-2</v>
      </c>
      <c r="BF46" s="57">
        <f t="shared" si="70"/>
        <v>5.3817241056285994</v>
      </c>
      <c r="BG46" s="113">
        <v>80</v>
      </c>
      <c r="BH46" s="115">
        <v>0.8</v>
      </c>
      <c r="BI46" s="57">
        <f t="shared" si="71"/>
        <v>0.12333117742065541</v>
      </c>
      <c r="BJ46" s="57">
        <f t="shared" si="72"/>
        <v>59.1989651619146</v>
      </c>
      <c r="BK46" s="60">
        <f t="shared" si="73"/>
        <v>48.435516950657409</v>
      </c>
      <c r="BL46" s="195">
        <f t="shared" si="74"/>
        <v>0.27102577817912543</v>
      </c>
      <c r="BM46" s="200">
        <f t="shared" si="36"/>
        <v>0.44217687074829931</v>
      </c>
      <c r="BN46" s="57">
        <f t="shared" si="75"/>
        <v>1221.2678204913893</v>
      </c>
      <c r="BO46" s="57">
        <f t="shared" si="76"/>
        <v>11.980637319020531</v>
      </c>
      <c r="BP46" s="57">
        <f t="shared" si="39"/>
        <v>97.70142563931114</v>
      </c>
      <c r="BQ46" s="57">
        <f t="shared" si="77"/>
        <v>0.95845098552164232</v>
      </c>
      <c r="BR46" s="57">
        <f t="shared" si="78"/>
        <v>119.80637319020529</v>
      </c>
      <c r="BS46" s="57">
        <f t="shared" si="79"/>
        <v>0.58585316490010386</v>
      </c>
      <c r="BT46" s="60">
        <f t="shared" si="80"/>
        <v>1.5443041504217461</v>
      </c>
      <c r="BU46" s="60">
        <f t="shared" si="81"/>
        <v>0.37082529188468794</v>
      </c>
      <c r="BV46" s="61">
        <v>0</v>
      </c>
      <c r="BW46" s="60">
        <f t="shared" si="82"/>
        <v>2.2675947615749037E-2</v>
      </c>
      <c r="BX46" s="201">
        <f>LOOKUP($AJ46,Pipes!$D$4:$D$16,Pipes!$J$4:$J$16)</f>
        <v>10.979999999999999</v>
      </c>
      <c r="BY46" s="62">
        <f t="shared" si="83"/>
        <v>42163.199999999997</v>
      </c>
      <c r="BZ46" s="189"/>
      <c r="CA46" s="52"/>
    </row>
    <row r="47" spans="1:79" ht="17.399999999999999">
      <c r="A47" s="1"/>
      <c r="B47" s="1"/>
      <c r="C47" s="1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162">
        <f>SUM(O12:O46)</f>
        <v>12180</v>
      </c>
      <c r="P47" s="2"/>
      <c r="Q47" s="2"/>
      <c r="R47" s="3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57">
        <f>SUM(AQ12:AQ46)</f>
        <v>49.17898077730198</v>
      </c>
      <c r="AR47" s="4"/>
      <c r="AS47" s="4"/>
      <c r="AT47" s="57">
        <f t="shared" ref="AT47:AU47" si="114">SUM(AT12:AT46)</f>
        <v>10.07042264691575</v>
      </c>
      <c r="AU47" s="202">
        <f t="shared" si="114"/>
        <v>124.24940342421775</v>
      </c>
      <c r="AV47" s="203"/>
      <c r="AW47" s="2"/>
      <c r="AX47" s="57">
        <f>SUM(AX30:AX46)</f>
        <v>4982.511977214398</v>
      </c>
      <c r="AY47" s="4">
        <f>MIN(AY12:AY46)</f>
        <v>0.37082529188468794</v>
      </c>
      <c r="AZ47" s="2"/>
      <c r="BA47" s="4">
        <f>MAX(BA12:BA46)</f>
        <v>0.66264219238905964</v>
      </c>
      <c r="BB47" s="2"/>
      <c r="BC47" s="2"/>
      <c r="BD47" s="2"/>
      <c r="BE47" s="4"/>
      <c r="BF47" s="57">
        <f>SUM(BF12:BF46)</f>
        <v>123.80974039655669</v>
      </c>
      <c r="BG47" s="4"/>
      <c r="BH47" s="4"/>
      <c r="BI47" s="4"/>
      <c r="BJ47" s="4"/>
      <c r="BK47" s="178">
        <f>SUM(BK12:BK46)</f>
        <v>178.71184533098389</v>
      </c>
      <c r="BL47" s="36"/>
      <c r="BM47" s="2"/>
      <c r="BN47" s="4"/>
      <c r="BO47" s="4"/>
      <c r="BP47" s="4"/>
      <c r="BQ47" s="4"/>
      <c r="BR47" s="4"/>
      <c r="BS47" s="4"/>
      <c r="BT47" s="202">
        <f>SUM(BT12:BT46)</f>
        <v>95.777704239899151</v>
      </c>
      <c r="BU47" s="203"/>
      <c r="BV47" s="203"/>
      <c r="BW47" s="203"/>
      <c r="BX47" s="204"/>
      <c r="BY47" s="185">
        <f>SUM(BY12:BY46)</f>
        <v>165020.26666666666</v>
      </c>
      <c r="BZ47" s="2"/>
      <c r="CA47" s="2"/>
    </row>
    <row r="48" spans="1:79" ht="12.75" customHeight="1">
      <c r="A48" s="1"/>
      <c r="B48" s="1"/>
      <c r="C48" s="21" t="s">
        <v>62</v>
      </c>
      <c r="D48" s="205">
        <f>Summary!C5</f>
        <v>65</v>
      </c>
      <c r="E48" s="2"/>
      <c r="F48" s="9" t="s">
        <v>119</v>
      </c>
      <c r="G48" s="2"/>
      <c r="H48" s="2"/>
      <c r="I48" s="2"/>
      <c r="J48" s="2"/>
      <c r="K48" s="2"/>
      <c r="L48" s="2"/>
      <c r="M48" s="2"/>
      <c r="N48" s="9"/>
      <c r="O48" s="2"/>
      <c r="P48" s="2"/>
      <c r="Q48" s="2"/>
      <c r="R48" s="3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169">
        <f>AX47+AX11</f>
        <v>9965.0239544287961</v>
      </c>
      <c r="AY48" s="4"/>
      <c r="AZ48" s="2"/>
      <c r="BA48" s="2"/>
      <c r="BB48" s="2"/>
      <c r="BC48" s="2"/>
      <c r="BD48" s="2"/>
      <c r="BE48" s="4"/>
      <c r="BF48" s="4"/>
      <c r="BG48" s="4"/>
      <c r="BH48" s="4"/>
      <c r="BI48" s="4"/>
      <c r="BJ48" s="4"/>
      <c r="BK48" s="4"/>
      <c r="BL48" s="4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12"/>
      <c r="BZ48" s="2"/>
      <c r="CA48" s="2"/>
    </row>
    <row r="49" spans="1:79" ht="12.75" customHeight="1">
      <c r="A49" s="1"/>
      <c r="B49" s="1"/>
      <c r="C49" s="21" t="s">
        <v>123</v>
      </c>
      <c r="D49" s="205">
        <f>Summary!C6</f>
        <v>3</v>
      </c>
      <c r="E49" s="2"/>
      <c r="F49" s="9" t="s">
        <v>119</v>
      </c>
      <c r="G49" s="2"/>
      <c r="H49" s="2"/>
      <c r="I49" s="2"/>
      <c r="J49" s="2"/>
      <c r="K49" s="2"/>
      <c r="L49" s="2"/>
      <c r="M49" s="2"/>
      <c r="N49" s="9"/>
      <c r="O49" s="2"/>
      <c r="P49" s="2"/>
      <c r="Q49" s="2"/>
      <c r="R49" s="3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06" t="s">
        <v>225</v>
      </c>
      <c r="AV49" s="8"/>
      <c r="AW49" s="2"/>
      <c r="AX49" s="2"/>
      <c r="AY49" s="4"/>
      <c r="AZ49" s="2"/>
      <c r="BA49" s="2"/>
      <c r="BB49" s="2"/>
      <c r="BC49" s="2"/>
      <c r="BD49" s="2"/>
      <c r="BE49" s="4"/>
      <c r="BF49" s="4"/>
      <c r="BG49" s="4"/>
      <c r="BH49" s="4"/>
      <c r="BI49" s="4"/>
      <c r="BJ49" s="4"/>
      <c r="BK49" s="4">
        <f>SUM(BK12:BK21)+SUM(BK30:BK39)</f>
        <v>23.967530572161234</v>
      </c>
      <c r="BL49" s="4"/>
      <c r="BM49" s="2"/>
      <c r="BN49" s="2"/>
      <c r="BO49" s="2"/>
      <c r="BP49" s="2"/>
      <c r="BQ49" s="2"/>
      <c r="BR49" s="2"/>
      <c r="BS49" s="2"/>
      <c r="BT49" s="206" t="s">
        <v>225</v>
      </c>
      <c r="BU49" s="8"/>
      <c r="BV49" s="8"/>
      <c r="BW49" s="8"/>
      <c r="BX49" s="2"/>
      <c r="BY49" s="48" t="s">
        <v>226</v>
      </c>
      <c r="BZ49" s="2"/>
      <c r="CA49" s="2"/>
    </row>
    <row r="50" spans="1:79" ht="12.75" customHeight="1">
      <c r="A50" s="1"/>
      <c r="B50" s="1"/>
      <c r="C50" s="21" t="s">
        <v>125</v>
      </c>
      <c r="D50" s="205">
        <f>Summary!C7</f>
        <v>65</v>
      </c>
      <c r="E50" s="2"/>
      <c r="F50" s="9" t="s">
        <v>49</v>
      </c>
      <c r="G50" s="2"/>
      <c r="H50" s="2"/>
      <c r="I50" s="2"/>
      <c r="J50" s="2"/>
      <c r="K50" s="2"/>
      <c r="L50" s="2"/>
      <c r="M50" s="2"/>
      <c r="N50" s="9"/>
      <c r="O50" s="2"/>
      <c r="P50" s="2"/>
      <c r="Q50" s="2"/>
      <c r="R50" s="3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07">
        <f>SUM(AU22:AU29)+SUM(AU40:AU46)</f>
        <v>77.2296577347268</v>
      </c>
      <c r="AV50" s="33"/>
      <c r="AW50" s="2"/>
      <c r="AX50" s="2"/>
      <c r="AY50" s="4"/>
      <c r="AZ50" s="2"/>
      <c r="BA50" s="2"/>
      <c r="BB50" s="2"/>
      <c r="BC50" s="2"/>
      <c r="BD50" s="2"/>
      <c r="BE50" s="4"/>
      <c r="BF50" s="4"/>
      <c r="BG50" s="4"/>
      <c r="BH50" s="4"/>
      <c r="BI50" s="4"/>
      <c r="BJ50" s="4"/>
      <c r="BK50" s="42" t="s">
        <v>227</v>
      </c>
      <c r="BL50" s="4"/>
      <c r="BM50" s="2"/>
      <c r="BN50" s="2"/>
      <c r="BO50" s="2"/>
      <c r="BP50" s="2"/>
      <c r="BQ50" s="2"/>
      <c r="BR50" s="2"/>
      <c r="BS50" s="2"/>
      <c r="BT50" s="207">
        <f>SUM(BT22:BT29)+SUM(BT40:BT46)</f>
        <v>82.082016110761771</v>
      </c>
      <c r="BU50" s="33"/>
      <c r="BV50" s="33"/>
      <c r="BW50" s="33"/>
      <c r="BX50" s="2"/>
      <c r="BY50" s="5">
        <f>BY47/N29</f>
        <v>343.79222222222222</v>
      </c>
      <c r="BZ50" s="2"/>
      <c r="CA50" s="2"/>
    </row>
    <row r="51" spans="1:79" ht="12.75" customHeight="1">
      <c r="A51" s="1"/>
      <c r="B51" s="1"/>
      <c r="C51" s="21" t="s">
        <v>127</v>
      </c>
      <c r="D51" s="205">
        <f>Summary!C8</f>
        <v>80</v>
      </c>
      <c r="E51" s="2"/>
      <c r="F51" s="7" t="s">
        <v>110</v>
      </c>
      <c r="G51" s="2"/>
      <c r="H51" s="1"/>
      <c r="I51" s="12"/>
      <c r="J51" s="2"/>
      <c r="K51" s="2"/>
      <c r="L51" s="2"/>
      <c r="M51" s="2"/>
      <c r="N51" s="7"/>
      <c r="O51" s="2"/>
      <c r="P51" s="2"/>
      <c r="Q51" s="2"/>
      <c r="R51" s="3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08" t="s">
        <v>49</v>
      </c>
      <c r="AV51" s="8"/>
      <c r="AW51" s="2"/>
      <c r="AX51" s="2"/>
      <c r="AY51" s="4"/>
      <c r="AZ51" s="2"/>
      <c r="BA51" s="2"/>
      <c r="BB51" s="2"/>
      <c r="BC51" s="2"/>
      <c r="BD51" s="2"/>
      <c r="BE51" s="4"/>
      <c r="BF51" s="4"/>
      <c r="BG51" s="4"/>
      <c r="BH51" s="4"/>
      <c r="BI51" s="4"/>
      <c r="BJ51" s="4"/>
      <c r="BK51" s="4"/>
      <c r="BL51" s="4"/>
      <c r="BM51" s="2"/>
      <c r="BN51" s="2"/>
      <c r="BO51" s="2"/>
      <c r="BP51" s="2"/>
      <c r="BQ51" s="2"/>
      <c r="BR51" s="2"/>
      <c r="BS51" s="2"/>
      <c r="BT51" s="208" t="s">
        <v>49</v>
      </c>
      <c r="BU51" s="8"/>
      <c r="BV51" s="8"/>
      <c r="BW51" s="8"/>
      <c r="BX51" s="2"/>
      <c r="BY51" s="5"/>
      <c r="BZ51" s="2"/>
      <c r="CA51" s="2"/>
    </row>
    <row r="52" spans="1:79" ht="12.75" customHeight="1">
      <c r="A52" s="1"/>
      <c r="B52" s="1"/>
      <c r="C52" s="21" t="s">
        <v>129</v>
      </c>
      <c r="D52" s="205">
        <f>Summary!C9</f>
        <v>65</v>
      </c>
      <c r="E52" s="2"/>
      <c r="F52" s="9" t="s">
        <v>110</v>
      </c>
      <c r="G52" s="2"/>
      <c r="H52" s="2"/>
      <c r="I52" s="12"/>
      <c r="J52" s="2"/>
      <c r="K52" s="2"/>
      <c r="L52" s="2"/>
      <c r="M52" s="2"/>
      <c r="N52" s="9"/>
      <c r="O52" s="2"/>
      <c r="P52" s="2"/>
      <c r="Q52" s="2"/>
      <c r="R52" s="3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4"/>
      <c r="AZ52" s="2"/>
      <c r="BA52" s="2"/>
      <c r="BB52" s="2"/>
      <c r="BC52" s="2"/>
      <c r="BD52" s="2"/>
      <c r="BE52" s="4"/>
      <c r="BF52" s="4"/>
      <c r="BG52" s="4"/>
      <c r="BH52" s="4"/>
      <c r="BI52" s="4"/>
      <c r="BJ52" s="4"/>
      <c r="BK52" s="4">
        <f>BK47-BK49</f>
        <v>154.74431475882267</v>
      </c>
      <c r="BL52" s="4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5"/>
      <c r="BZ52" s="2"/>
      <c r="CA52" s="2"/>
    </row>
    <row r="53" spans="1:79" ht="12.75" customHeight="1">
      <c r="A53" s="1"/>
      <c r="B53" s="1"/>
      <c r="C53" s="1" t="s">
        <v>131</v>
      </c>
      <c r="D53" s="205">
        <f>Summary!C10</f>
        <v>30</v>
      </c>
      <c r="E53" s="2"/>
      <c r="F53" s="7" t="s">
        <v>110</v>
      </c>
      <c r="G53" s="2"/>
      <c r="H53" s="2"/>
      <c r="I53" s="12"/>
      <c r="J53" s="2"/>
      <c r="K53" s="2"/>
      <c r="L53" s="2"/>
      <c r="M53" s="2"/>
      <c r="N53" s="7"/>
      <c r="O53" s="2"/>
      <c r="P53" s="2"/>
      <c r="Q53" s="2"/>
      <c r="R53" s="3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4"/>
      <c r="AZ53" s="2"/>
      <c r="BA53" s="2"/>
      <c r="BB53" s="2"/>
      <c r="BC53" s="2"/>
      <c r="BD53" s="2"/>
      <c r="BE53" s="4"/>
      <c r="BF53" s="4"/>
      <c r="BG53" s="4"/>
      <c r="BH53" s="4"/>
      <c r="BI53" s="4"/>
      <c r="BJ53" s="4"/>
      <c r="BK53" s="42" t="s">
        <v>228</v>
      </c>
      <c r="BL53" s="4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5"/>
      <c r="BZ53" s="2"/>
      <c r="CA53" s="2"/>
    </row>
    <row r="54" spans="1:79" ht="12.75" customHeight="1">
      <c r="A54" s="1"/>
      <c r="B54" s="1"/>
      <c r="C54" s="1" t="s">
        <v>134</v>
      </c>
      <c r="D54" s="205">
        <f>Summary!C11</f>
        <v>55</v>
      </c>
      <c r="E54" s="2"/>
      <c r="F54" s="7" t="s">
        <v>110</v>
      </c>
      <c r="G54" s="2"/>
      <c r="H54" s="2"/>
      <c r="I54" s="2"/>
      <c r="J54" s="2"/>
      <c r="K54" s="2"/>
      <c r="L54" s="2"/>
      <c r="M54" s="2"/>
      <c r="N54" s="7"/>
      <c r="O54" s="2"/>
      <c r="P54" s="2"/>
      <c r="Q54" s="2"/>
      <c r="R54" s="3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4"/>
      <c r="AZ54" s="2"/>
      <c r="BA54" s="2"/>
      <c r="BB54" s="2"/>
      <c r="BC54" s="2"/>
      <c r="BD54" s="2"/>
      <c r="BE54" s="4"/>
      <c r="BF54" s="4"/>
      <c r="BG54" s="4"/>
      <c r="BH54" s="4"/>
      <c r="BI54" s="4"/>
      <c r="BJ54" s="4"/>
      <c r="BK54" s="4"/>
      <c r="BL54" s="4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5"/>
      <c r="BZ54" s="2"/>
      <c r="CA54" s="2"/>
    </row>
    <row r="55" spans="1:79" ht="12.75" customHeight="1">
      <c r="A55" s="1"/>
      <c r="B55" s="1"/>
      <c r="C55" s="1" t="s">
        <v>137</v>
      </c>
      <c r="D55" s="205">
        <f>Summary!C12</f>
        <v>3</v>
      </c>
      <c r="E55" s="2"/>
      <c r="F55" s="7"/>
      <c r="G55" s="2"/>
      <c r="H55" s="2"/>
      <c r="I55" s="2"/>
      <c r="J55" s="2"/>
      <c r="K55" s="2"/>
      <c r="L55" s="2"/>
      <c r="M55" s="2"/>
      <c r="N55" s="7"/>
      <c r="O55" s="2"/>
      <c r="P55" s="2"/>
      <c r="Q55" s="2"/>
      <c r="R55" s="3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4"/>
      <c r="AZ55" s="2"/>
      <c r="BA55" s="2"/>
      <c r="BB55" s="2"/>
      <c r="BC55" s="2"/>
      <c r="BD55" s="2"/>
      <c r="BE55" s="4"/>
      <c r="BF55" s="4"/>
      <c r="BG55" s="4"/>
      <c r="BH55" s="4"/>
      <c r="BI55" s="4"/>
      <c r="BJ55" s="4"/>
      <c r="BK55" s="4"/>
      <c r="BL55" s="4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5"/>
      <c r="BZ55" s="2"/>
      <c r="CA55" s="2"/>
    </row>
    <row r="56" spans="1:79" ht="12.75" customHeight="1">
      <c r="A56" s="1"/>
      <c r="B56" s="1"/>
      <c r="C56" s="21" t="s">
        <v>139</v>
      </c>
      <c r="D56" s="205">
        <f>Summary!C13</f>
        <v>20</v>
      </c>
      <c r="E56" s="2"/>
      <c r="F56" s="7" t="s">
        <v>140</v>
      </c>
      <c r="G56" s="2"/>
      <c r="H56" s="2"/>
      <c r="I56" s="2"/>
      <c r="J56" s="2"/>
      <c r="K56" s="2"/>
      <c r="L56" s="2"/>
      <c r="M56" s="2"/>
      <c r="N56" s="7"/>
      <c r="O56" s="2"/>
      <c r="P56" s="2"/>
      <c r="Q56" s="2"/>
      <c r="R56" s="3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4"/>
      <c r="AZ56" s="2"/>
      <c r="BA56" s="2"/>
      <c r="BB56" s="2"/>
      <c r="BC56" s="2"/>
      <c r="BD56" s="2"/>
      <c r="BE56" s="4"/>
      <c r="BF56" s="4"/>
      <c r="BG56" s="4"/>
      <c r="BH56" s="4"/>
      <c r="BI56" s="4"/>
      <c r="BJ56" s="4"/>
      <c r="BK56" s="4"/>
      <c r="BL56" s="4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5"/>
      <c r="BZ56" s="2"/>
      <c r="CA56" s="2"/>
    </row>
    <row r="57" spans="1:79" ht="12.75" customHeight="1">
      <c r="A57" s="1"/>
      <c r="B57" s="1"/>
      <c r="C57" s="21" t="s">
        <v>141</v>
      </c>
      <c r="D57" s="209">
        <f>Summary!C14</f>
        <v>1</v>
      </c>
      <c r="E57" s="2"/>
      <c r="F57" s="9" t="s">
        <v>107</v>
      </c>
      <c r="G57" s="2"/>
      <c r="H57" s="2"/>
      <c r="I57" s="2"/>
      <c r="J57" s="2"/>
      <c r="K57" s="2"/>
      <c r="L57" s="2"/>
      <c r="M57" s="2"/>
      <c r="N57" s="9"/>
      <c r="O57" s="2"/>
      <c r="P57" s="2"/>
      <c r="Q57" s="2"/>
      <c r="R57" s="3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4"/>
      <c r="AZ57" s="2"/>
      <c r="BA57" s="2"/>
      <c r="BB57" s="2"/>
      <c r="BC57" s="2"/>
      <c r="BD57" s="2"/>
      <c r="BE57" s="4"/>
      <c r="BF57" s="4"/>
      <c r="BG57" s="4"/>
      <c r="BH57" s="4"/>
      <c r="BI57" s="4"/>
      <c r="BJ57" s="4"/>
      <c r="BK57" s="4"/>
      <c r="BL57" s="4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5"/>
      <c r="BZ57" s="2"/>
      <c r="CA57" s="2"/>
    </row>
    <row r="58" spans="1:79" ht="12.75" customHeight="1">
      <c r="A58" s="1"/>
      <c r="B58" s="1"/>
      <c r="C58" s="21"/>
      <c r="D58" s="205"/>
      <c r="E58" s="2"/>
      <c r="F58" s="7"/>
      <c r="G58" s="2"/>
      <c r="H58" s="2"/>
      <c r="I58" s="2"/>
      <c r="J58" s="2"/>
      <c r="K58" s="2"/>
      <c r="L58" s="2"/>
      <c r="M58" s="2"/>
      <c r="N58" s="7"/>
      <c r="O58" s="2"/>
      <c r="P58" s="2"/>
      <c r="Q58" s="2"/>
      <c r="R58" s="3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4"/>
      <c r="AZ58" s="2"/>
      <c r="BA58" s="2"/>
      <c r="BB58" s="2"/>
      <c r="BC58" s="2"/>
      <c r="BD58" s="2"/>
      <c r="BE58" s="4"/>
      <c r="BF58" s="4"/>
      <c r="BG58" s="4"/>
      <c r="BH58" s="4"/>
      <c r="BI58" s="4"/>
      <c r="BJ58" s="4"/>
      <c r="BK58" s="4"/>
      <c r="BL58" s="4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5"/>
      <c r="BZ58" s="2"/>
      <c r="CA58" s="2"/>
    </row>
    <row r="59" spans="1:79" ht="12.75" customHeight="1">
      <c r="A59" s="1"/>
      <c r="B59" s="1"/>
      <c r="C59" s="21" t="s">
        <v>144</v>
      </c>
      <c r="D59" s="205">
        <f>Summary!C15</f>
        <v>50</v>
      </c>
      <c r="E59" s="2"/>
      <c r="F59" s="7" t="s">
        <v>89</v>
      </c>
      <c r="G59" s="2"/>
      <c r="H59" s="2"/>
      <c r="I59" s="2"/>
      <c r="J59" s="2"/>
      <c r="K59" s="2"/>
      <c r="L59" s="2"/>
      <c r="M59" s="2"/>
      <c r="N59" s="7"/>
      <c r="O59" s="2"/>
      <c r="P59" s="2"/>
      <c r="Q59" s="2"/>
      <c r="R59" s="3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4"/>
      <c r="AZ59" s="2"/>
      <c r="BA59" s="2"/>
      <c r="BB59" s="2"/>
      <c r="BC59" s="2"/>
      <c r="BD59" s="2"/>
      <c r="BE59" s="4"/>
      <c r="BF59" s="4"/>
      <c r="BG59" s="4"/>
      <c r="BH59" s="4"/>
      <c r="BI59" s="4"/>
      <c r="BJ59" s="4"/>
      <c r="BK59" s="4"/>
      <c r="BL59" s="4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5"/>
      <c r="BZ59" s="2"/>
      <c r="CA59" s="2"/>
    </row>
    <row r="60" spans="1:79" ht="12.75" customHeight="1">
      <c r="A60" s="1"/>
      <c r="B60" s="1"/>
      <c r="C60" s="21" t="s">
        <v>146</v>
      </c>
      <c r="D60" s="205">
        <f>Summary!C16</f>
        <v>25</v>
      </c>
      <c r="E60" s="2"/>
      <c r="F60" s="7" t="s">
        <v>89</v>
      </c>
      <c r="G60" s="2"/>
      <c r="H60" s="2"/>
      <c r="I60" s="2"/>
      <c r="J60" s="2"/>
      <c r="K60" s="2"/>
      <c r="L60" s="2"/>
      <c r="M60" s="2"/>
      <c r="N60" s="7"/>
      <c r="O60" s="2"/>
      <c r="P60" s="2"/>
      <c r="Q60" s="2"/>
      <c r="R60" s="3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4"/>
      <c r="AZ60" s="2"/>
      <c r="BA60" s="2"/>
      <c r="BB60" s="2"/>
      <c r="BC60" s="2"/>
      <c r="BD60" s="2"/>
      <c r="BE60" s="4"/>
      <c r="BF60" s="4"/>
      <c r="BG60" s="4"/>
      <c r="BH60" s="4"/>
      <c r="BI60" s="4"/>
      <c r="BJ60" s="4"/>
      <c r="BK60" s="4"/>
      <c r="BL60" s="4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5"/>
      <c r="BZ60" s="2"/>
      <c r="CA60" s="2"/>
    </row>
    <row r="61" spans="1:79" ht="12.75" customHeight="1">
      <c r="A61" s="1"/>
      <c r="B61" s="1"/>
      <c r="C61" s="21" t="s">
        <v>147</v>
      </c>
      <c r="D61" s="205">
        <f>Summary!C17</f>
        <v>40</v>
      </c>
      <c r="E61" s="2"/>
      <c r="F61" s="7"/>
      <c r="G61" s="2"/>
      <c r="H61" s="2"/>
      <c r="I61" s="2"/>
      <c r="J61" s="2"/>
      <c r="K61" s="2"/>
      <c r="L61" s="2"/>
      <c r="M61" s="2"/>
      <c r="N61" s="7"/>
      <c r="O61" s="2"/>
      <c r="P61" s="2"/>
      <c r="Q61" s="2"/>
      <c r="R61" s="3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4"/>
      <c r="AZ61" s="2"/>
      <c r="BA61" s="2"/>
      <c r="BB61" s="2"/>
      <c r="BC61" s="2"/>
      <c r="BD61" s="2"/>
      <c r="BE61" s="4"/>
      <c r="BF61" s="4"/>
      <c r="BG61" s="4"/>
      <c r="BH61" s="4"/>
      <c r="BI61" s="4"/>
      <c r="BJ61" s="4"/>
      <c r="BK61" s="4"/>
      <c r="BL61" s="4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5"/>
      <c r="BZ61" s="2"/>
      <c r="CA61" s="2"/>
    </row>
    <row r="62" spans="1:79" ht="12.75" customHeight="1">
      <c r="A62" s="1"/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4"/>
      <c r="AZ62" s="2"/>
      <c r="BA62" s="2"/>
      <c r="BB62" s="2"/>
      <c r="BC62" s="2"/>
      <c r="BD62" s="2"/>
      <c r="BE62" s="4"/>
      <c r="BF62" s="4"/>
      <c r="BG62" s="4"/>
      <c r="BH62" s="4"/>
      <c r="BI62" s="4"/>
      <c r="BJ62" s="4"/>
      <c r="BK62" s="4"/>
      <c r="BL62" s="4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5"/>
      <c r="BZ62" s="2"/>
      <c r="CA62" s="2"/>
    </row>
    <row r="63" spans="1:79" ht="12.75" customHeight="1">
      <c r="A63" s="1"/>
      <c r="B63" s="1"/>
      <c r="C63" s="21" t="s">
        <v>229</v>
      </c>
      <c r="D63" s="8">
        <v>12</v>
      </c>
      <c r="E63" s="2"/>
      <c r="F63" s="8" t="s">
        <v>72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3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4"/>
      <c r="AZ63" s="2"/>
      <c r="BA63" s="2"/>
      <c r="BB63" s="2"/>
      <c r="BC63" s="2"/>
      <c r="BD63" s="2"/>
      <c r="BE63" s="4"/>
      <c r="BF63" s="4"/>
      <c r="BG63" s="4"/>
      <c r="BH63" s="4"/>
      <c r="BI63" s="4"/>
      <c r="BJ63" s="4"/>
      <c r="BK63" s="4"/>
      <c r="BL63" s="4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5"/>
      <c r="BZ63" s="2"/>
      <c r="CA63" s="2"/>
    </row>
    <row r="64" spans="1:79" ht="12.75" customHeight="1">
      <c r="A64" s="1"/>
      <c r="B64" s="1"/>
      <c r="C64" s="21" t="s">
        <v>230</v>
      </c>
      <c r="D64" s="8">
        <v>1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4"/>
      <c r="AZ64" s="2"/>
      <c r="BA64" s="2"/>
      <c r="BB64" s="2"/>
      <c r="BC64" s="2"/>
      <c r="BD64" s="2"/>
      <c r="BE64" s="4"/>
      <c r="BF64" s="4"/>
      <c r="BG64" s="4"/>
      <c r="BH64" s="4"/>
      <c r="BI64" s="4"/>
      <c r="BJ64" s="4"/>
      <c r="BK64" s="4"/>
      <c r="BL64" s="4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5"/>
      <c r="BZ64" s="2"/>
      <c r="CA64" s="2"/>
    </row>
    <row r="65" spans="1:79" ht="12.75" customHeight="1">
      <c r="A65" s="1"/>
      <c r="B65" s="1"/>
      <c r="C65" s="21"/>
      <c r="D65" s="8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3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4"/>
      <c r="AZ65" s="2"/>
      <c r="BA65" s="2"/>
      <c r="BB65" s="2"/>
      <c r="BC65" s="2"/>
      <c r="BD65" s="2"/>
      <c r="BE65" s="4"/>
      <c r="BF65" s="4"/>
      <c r="BG65" s="4"/>
      <c r="BH65" s="4"/>
      <c r="BI65" s="4"/>
      <c r="BJ65" s="4"/>
      <c r="BK65" s="4"/>
      <c r="BL65" s="4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5"/>
      <c r="BZ65" s="2"/>
      <c r="CA65" s="2"/>
    </row>
    <row r="66" spans="1:79" ht="12.75" customHeight="1">
      <c r="A66" s="1"/>
      <c r="B66" s="1"/>
      <c r="C66" s="1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4"/>
      <c r="AZ66" s="2"/>
      <c r="BA66" s="2"/>
      <c r="BB66" s="2"/>
      <c r="BC66" s="2"/>
      <c r="BD66" s="2"/>
      <c r="BE66" s="4"/>
      <c r="BF66" s="4"/>
      <c r="BG66" s="4"/>
      <c r="BH66" s="4"/>
      <c r="BI66" s="4"/>
      <c r="BJ66" s="4"/>
      <c r="BK66" s="4"/>
      <c r="BL66" s="4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5"/>
      <c r="BZ66" s="2"/>
      <c r="CA66" s="2"/>
    </row>
    <row r="67" spans="1:79" ht="12.75" customHeight="1">
      <c r="A67" s="1"/>
      <c r="B67" s="1"/>
      <c r="C67" s="1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4"/>
      <c r="AZ67" s="2"/>
      <c r="BA67" s="2"/>
      <c r="BB67" s="2"/>
      <c r="BC67" s="2"/>
      <c r="BD67" s="2"/>
      <c r="BE67" s="4"/>
      <c r="BF67" s="4"/>
      <c r="BG67" s="4"/>
      <c r="BH67" s="4"/>
      <c r="BI67" s="4"/>
      <c r="BJ67" s="4"/>
      <c r="BK67" s="4"/>
      <c r="BL67" s="4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5"/>
      <c r="BZ67" s="2"/>
      <c r="CA67" s="2"/>
    </row>
    <row r="68" spans="1:79" ht="12.75" customHeight="1">
      <c r="A68" s="1"/>
      <c r="B68" s="1"/>
      <c r="C68" s="1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3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4"/>
      <c r="AZ68" s="2"/>
      <c r="BA68" s="2"/>
      <c r="BB68" s="2"/>
      <c r="BC68" s="2"/>
      <c r="BD68" s="2"/>
      <c r="BE68" s="4"/>
      <c r="BF68" s="4"/>
      <c r="BG68" s="4"/>
      <c r="BH68" s="4"/>
      <c r="BI68" s="4"/>
      <c r="BJ68" s="4"/>
      <c r="BK68" s="4"/>
      <c r="BL68" s="4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5"/>
      <c r="BZ68" s="2"/>
      <c r="CA68" s="2"/>
    </row>
    <row r="69" spans="1:79" ht="12.75" customHeight="1">
      <c r="A69" s="1"/>
      <c r="B69" s="1"/>
      <c r="C69" s="1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3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4"/>
      <c r="AZ69" s="2"/>
      <c r="BA69" s="2"/>
      <c r="BB69" s="2"/>
      <c r="BC69" s="2"/>
      <c r="BD69" s="2"/>
      <c r="BE69" s="4"/>
      <c r="BF69" s="4"/>
      <c r="BG69" s="4"/>
      <c r="BH69" s="4"/>
      <c r="BI69" s="4"/>
      <c r="BJ69" s="4"/>
      <c r="BK69" s="4"/>
      <c r="BL69" s="4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5"/>
      <c r="BZ69" s="2"/>
      <c r="CA69" s="2"/>
    </row>
    <row r="70" spans="1:79" ht="12.75" customHeight="1">
      <c r="A70" s="1"/>
      <c r="B70" s="1"/>
      <c r="C70" s="1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3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4"/>
      <c r="AZ70" s="2"/>
      <c r="BA70" s="2"/>
      <c r="BB70" s="2"/>
      <c r="BC70" s="2"/>
      <c r="BD70" s="2"/>
      <c r="BE70" s="4"/>
      <c r="BF70" s="4"/>
      <c r="BG70" s="4"/>
      <c r="BH70" s="4"/>
      <c r="BI70" s="4"/>
      <c r="BJ70" s="4"/>
      <c r="BK70" s="4"/>
      <c r="BL70" s="4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5"/>
      <c r="BZ70" s="2"/>
      <c r="CA70" s="2"/>
    </row>
    <row r="71" spans="1:79" ht="12.75" customHeight="1">
      <c r="A71" s="1"/>
      <c r="B71" s="1"/>
      <c r="C71" s="210" t="s">
        <v>231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3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4"/>
      <c r="AZ71" s="2"/>
      <c r="BA71" s="2"/>
      <c r="BB71" s="2"/>
      <c r="BC71" s="2"/>
      <c r="BD71" s="2"/>
      <c r="BE71" s="4"/>
      <c r="BF71" s="4"/>
      <c r="BG71" s="4"/>
      <c r="BH71" s="4"/>
      <c r="BI71" s="4"/>
      <c r="BJ71" s="4"/>
      <c r="BK71" s="4"/>
      <c r="BL71" s="4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5"/>
      <c r="BZ71" s="2"/>
      <c r="CA71" s="2"/>
    </row>
    <row r="72" spans="1:79" ht="12.75" customHeight="1">
      <c r="A72" s="1"/>
      <c r="B72" s="1"/>
      <c r="C72" s="21" t="s">
        <v>232</v>
      </c>
      <c r="D72" s="8" t="s">
        <v>233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3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4"/>
      <c r="AZ72" s="2"/>
      <c r="BA72" s="2"/>
      <c r="BB72" s="2"/>
      <c r="BC72" s="2"/>
      <c r="BD72" s="2"/>
      <c r="BE72" s="4"/>
      <c r="BF72" s="4"/>
      <c r="BG72" s="4"/>
      <c r="BH72" s="4"/>
      <c r="BI72" s="4"/>
      <c r="BJ72" s="4"/>
      <c r="BK72" s="4"/>
      <c r="BL72" s="4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5"/>
      <c r="BZ72" s="2"/>
      <c r="CA72" s="2"/>
    </row>
    <row r="73" spans="1:79" ht="12.75" customHeight="1">
      <c r="A73" s="1"/>
      <c r="B73" s="1"/>
      <c r="C73" s="27" t="s">
        <v>234</v>
      </c>
      <c r="D73" s="49">
        <v>3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3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4"/>
      <c r="AZ73" s="2"/>
      <c r="BA73" s="2"/>
      <c r="BB73" s="2"/>
      <c r="BC73" s="2"/>
      <c r="BD73" s="2"/>
      <c r="BE73" s="4"/>
      <c r="BF73" s="4"/>
      <c r="BG73" s="4"/>
      <c r="BH73" s="4"/>
      <c r="BI73" s="4"/>
      <c r="BJ73" s="4"/>
      <c r="BK73" s="4"/>
      <c r="BL73" s="4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5"/>
      <c r="BZ73" s="2"/>
      <c r="CA73" s="2"/>
    </row>
    <row r="74" spans="1:79" ht="12.75" customHeight="1">
      <c r="A74" s="1"/>
      <c r="B74" s="1"/>
      <c r="C74" s="27" t="s">
        <v>235</v>
      </c>
      <c r="D74" s="49">
        <v>25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3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4"/>
      <c r="AZ74" s="2"/>
      <c r="BA74" s="2"/>
      <c r="BB74" s="2"/>
      <c r="BC74" s="2"/>
      <c r="BD74" s="2"/>
      <c r="BE74" s="4"/>
      <c r="BF74" s="4"/>
      <c r="BG74" s="4"/>
      <c r="BH74" s="4"/>
      <c r="BI74" s="4"/>
      <c r="BJ74" s="4"/>
      <c r="BK74" s="4"/>
      <c r="BL74" s="4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5"/>
      <c r="BZ74" s="2"/>
      <c r="CA74" s="2"/>
    </row>
    <row r="75" spans="1:79" ht="12.75" customHeight="1">
      <c r="A75" s="1"/>
      <c r="B75" s="1"/>
      <c r="C75" s="27" t="s">
        <v>236</v>
      </c>
      <c r="D75" s="49">
        <v>20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3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4"/>
      <c r="AZ75" s="2"/>
      <c r="BA75" s="2"/>
      <c r="BB75" s="2"/>
      <c r="BC75" s="2"/>
      <c r="BD75" s="2"/>
      <c r="BE75" s="4"/>
      <c r="BF75" s="4"/>
      <c r="BG75" s="4"/>
      <c r="BH75" s="4"/>
      <c r="BI75" s="4"/>
      <c r="BJ75" s="4"/>
      <c r="BK75" s="4"/>
      <c r="BL75" s="4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5"/>
      <c r="BZ75" s="2"/>
      <c r="CA75" s="2"/>
    </row>
    <row r="76" spans="1:79" ht="12.75" customHeight="1">
      <c r="A76" s="1"/>
      <c r="B76" s="1"/>
      <c r="C76" s="28" t="s">
        <v>237</v>
      </c>
      <c r="D76" s="49">
        <v>60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3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4"/>
      <c r="AZ76" s="2"/>
      <c r="BA76" s="2"/>
      <c r="BB76" s="2"/>
      <c r="BC76" s="2"/>
      <c r="BD76" s="2"/>
      <c r="BE76" s="4"/>
      <c r="BF76" s="4"/>
      <c r="BG76" s="4"/>
      <c r="BH76" s="4"/>
      <c r="BI76" s="4"/>
      <c r="BJ76" s="4"/>
      <c r="BK76" s="4"/>
      <c r="BL76" s="4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5"/>
      <c r="BZ76" s="2"/>
      <c r="CA76" s="2"/>
    </row>
    <row r="77" spans="1:79" ht="12.75" customHeight="1">
      <c r="A77" s="1"/>
      <c r="B77" s="1"/>
      <c r="C77" s="27" t="s">
        <v>238</v>
      </c>
      <c r="D77" s="49">
        <v>30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3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4"/>
      <c r="AZ77" s="2"/>
      <c r="BA77" s="2"/>
      <c r="BB77" s="2"/>
      <c r="BC77" s="2"/>
      <c r="BD77" s="2"/>
      <c r="BE77" s="4"/>
      <c r="BF77" s="4"/>
      <c r="BG77" s="4"/>
      <c r="BH77" s="4"/>
      <c r="BI77" s="4"/>
      <c r="BJ77" s="4"/>
      <c r="BK77" s="4"/>
      <c r="BL77" s="4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5"/>
      <c r="BZ77" s="2"/>
      <c r="CA77" s="2"/>
    </row>
    <row r="78" spans="1:79" ht="12.75" customHeight="1">
      <c r="A78" s="1"/>
      <c r="B78" s="1"/>
      <c r="C78" s="27" t="s">
        <v>239</v>
      </c>
      <c r="D78" s="49">
        <v>13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3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4"/>
      <c r="AZ78" s="2"/>
      <c r="BA78" s="2"/>
      <c r="BB78" s="2"/>
      <c r="BC78" s="2"/>
      <c r="BD78" s="2"/>
      <c r="BE78" s="4"/>
      <c r="BF78" s="4"/>
      <c r="BG78" s="4"/>
      <c r="BH78" s="4"/>
      <c r="BI78" s="4"/>
      <c r="BJ78" s="4"/>
      <c r="BK78" s="4"/>
      <c r="BL78" s="4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5"/>
      <c r="BZ78" s="2"/>
      <c r="CA78" s="2"/>
    </row>
    <row r="79" spans="1:79" ht="12.75" customHeight="1">
      <c r="A79" s="1"/>
      <c r="B79" s="1"/>
      <c r="C79" s="27" t="s">
        <v>240</v>
      </c>
      <c r="D79" s="49">
        <v>16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4"/>
      <c r="AZ79" s="2"/>
      <c r="BA79" s="2"/>
      <c r="BB79" s="2"/>
      <c r="BC79" s="2"/>
      <c r="BD79" s="2"/>
      <c r="BE79" s="4"/>
      <c r="BF79" s="4"/>
      <c r="BG79" s="4"/>
      <c r="BH79" s="4"/>
      <c r="BI79" s="4"/>
      <c r="BJ79" s="4"/>
      <c r="BK79" s="4"/>
      <c r="BL79" s="4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5"/>
      <c r="BZ79" s="2"/>
      <c r="CA79" s="2"/>
    </row>
    <row r="80" spans="1:79" ht="12.75" customHeight="1">
      <c r="A80" s="1"/>
      <c r="B80" s="1"/>
      <c r="C80" s="27" t="s">
        <v>241</v>
      </c>
      <c r="D80" s="49">
        <v>10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3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4"/>
      <c r="AZ80" s="2"/>
      <c r="BA80" s="2"/>
      <c r="BB80" s="2"/>
      <c r="BC80" s="2"/>
      <c r="BD80" s="2"/>
      <c r="BE80" s="4"/>
      <c r="BF80" s="4"/>
      <c r="BG80" s="4"/>
      <c r="BH80" s="4"/>
      <c r="BI80" s="4"/>
      <c r="BJ80" s="4"/>
      <c r="BK80" s="4"/>
      <c r="BL80" s="4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5"/>
      <c r="BZ80" s="2"/>
      <c r="CA80" s="2"/>
    </row>
    <row r="81" spans="1:79" ht="12.75" customHeight="1">
      <c r="A81" s="1"/>
      <c r="B81" s="1"/>
      <c r="C81" s="1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3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4"/>
      <c r="AZ81" s="2"/>
      <c r="BA81" s="2"/>
      <c r="BB81" s="2"/>
      <c r="BC81" s="2"/>
      <c r="BD81" s="2"/>
      <c r="BE81" s="4"/>
      <c r="BF81" s="4"/>
      <c r="BG81" s="4"/>
      <c r="BH81" s="4"/>
      <c r="BI81" s="4"/>
      <c r="BJ81" s="4"/>
      <c r="BK81" s="4"/>
      <c r="BL81" s="4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5"/>
      <c r="BZ81" s="2"/>
      <c r="CA81" s="2"/>
    </row>
    <row r="82" spans="1:79" ht="12.75" customHeight="1">
      <c r="A82" s="1"/>
      <c r="B82" s="1"/>
      <c r="C82" s="1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3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4"/>
      <c r="AZ82" s="2"/>
      <c r="BA82" s="2"/>
      <c r="BB82" s="2"/>
      <c r="BC82" s="2"/>
      <c r="BD82" s="2"/>
      <c r="BE82" s="4"/>
      <c r="BF82" s="4"/>
      <c r="BG82" s="4"/>
      <c r="BH82" s="4"/>
      <c r="BI82" s="4"/>
      <c r="BJ82" s="4"/>
      <c r="BK82" s="4"/>
      <c r="BL82" s="4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5"/>
      <c r="BZ82" s="2"/>
      <c r="CA82" s="2"/>
    </row>
    <row r="83" spans="1:79" ht="12.75" customHeight="1">
      <c r="A83" s="1"/>
      <c r="B83" s="1"/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4"/>
      <c r="AZ83" s="2"/>
      <c r="BA83" s="2"/>
      <c r="BB83" s="2"/>
      <c r="BC83" s="2"/>
      <c r="BD83" s="2"/>
      <c r="BE83" s="4"/>
      <c r="BF83" s="4"/>
      <c r="BG83" s="4"/>
      <c r="BH83" s="4"/>
      <c r="BI83" s="4"/>
      <c r="BJ83" s="4"/>
      <c r="BK83" s="4"/>
      <c r="BL83" s="4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5"/>
      <c r="BZ83" s="2"/>
      <c r="CA83" s="2"/>
    </row>
    <row r="84" spans="1:79" ht="12.75" customHeight="1">
      <c r="A84" s="1"/>
      <c r="B84" s="1"/>
      <c r="C84" s="1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3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4"/>
      <c r="AZ84" s="2"/>
      <c r="BA84" s="2"/>
      <c r="BB84" s="2"/>
      <c r="BC84" s="2"/>
      <c r="BD84" s="2"/>
      <c r="BE84" s="4"/>
      <c r="BF84" s="4"/>
      <c r="BG84" s="4"/>
      <c r="BH84" s="4"/>
      <c r="BI84" s="4"/>
      <c r="BJ84" s="4"/>
      <c r="BK84" s="4"/>
      <c r="BL84" s="4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5"/>
      <c r="BZ84" s="2"/>
      <c r="CA84" s="2"/>
    </row>
    <row r="85" spans="1:79" ht="12.75" customHeight="1">
      <c r="A85" s="1"/>
      <c r="B85" s="1"/>
      <c r="C85" s="1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3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4"/>
      <c r="AZ85" s="2"/>
      <c r="BA85" s="2"/>
      <c r="BB85" s="2"/>
      <c r="BC85" s="2"/>
      <c r="BD85" s="2"/>
      <c r="BE85" s="4"/>
      <c r="BF85" s="4"/>
      <c r="BG85" s="4"/>
      <c r="BH85" s="4"/>
      <c r="BI85" s="4"/>
      <c r="BJ85" s="4"/>
      <c r="BK85" s="4"/>
      <c r="BL85" s="4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5"/>
      <c r="BZ85" s="2"/>
      <c r="CA85" s="2"/>
    </row>
    <row r="86" spans="1:79" ht="12.75" customHeight="1">
      <c r="A86" s="1"/>
      <c r="B86" s="1"/>
      <c r="C86" s="1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3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4"/>
      <c r="AZ86" s="2"/>
      <c r="BA86" s="2"/>
      <c r="BB86" s="2"/>
      <c r="BC86" s="2"/>
      <c r="BD86" s="2"/>
      <c r="BE86" s="4"/>
      <c r="BF86" s="4"/>
      <c r="BG86" s="4"/>
      <c r="BH86" s="4"/>
      <c r="BI86" s="4"/>
      <c r="BJ86" s="4"/>
      <c r="BK86" s="4"/>
      <c r="BL86" s="4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5"/>
      <c r="BZ86" s="2"/>
      <c r="CA86" s="2"/>
    </row>
    <row r="87" spans="1:79" ht="12.75" customHeight="1">
      <c r="A87" s="1"/>
      <c r="B87" s="1"/>
      <c r="C87" s="1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3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4"/>
      <c r="AZ87" s="2"/>
      <c r="BA87" s="2"/>
      <c r="BB87" s="2"/>
      <c r="BC87" s="2"/>
      <c r="BD87" s="2"/>
      <c r="BE87" s="4"/>
      <c r="BF87" s="4"/>
      <c r="BG87" s="4"/>
      <c r="BH87" s="4"/>
      <c r="BI87" s="4"/>
      <c r="BJ87" s="4"/>
      <c r="BK87" s="4"/>
      <c r="BL87" s="4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5"/>
      <c r="BZ87" s="2"/>
      <c r="CA87" s="2"/>
    </row>
    <row r="88" spans="1:79" ht="12.75" customHeight="1">
      <c r="A88" s="1"/>
      <c r="B88" s="1"/>
      <c r="C88" s="1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3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4"/>
      <c r="AZ88" s="2"/>
      <c r="BA88" s="2"/>
      <c r="BB88" s="2"/>
      <c r="BC88" s="2"/>
      <c r="BD88" s="2"/>
      <c r="BE88" s="4"/>
      <c r="BF88" s="4"/>
      <c r="BG88" s="4"/>
      <c r="BH88" s="4"/>
      <c r="BI88" s="4"/>
      <c r="BJ88" s="4"/>
      <c r="BK88" s="4"/>
      <c r="BL88" s="4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5"/>
      <c r="BZ88" s="2"/>
      <c r="CA88" s="2"/>
    </row>
    <row r="89" spans="1:79" ht="12.75" customHeight="1">
      <c r="A89" s="1"/>
      <c r="B89" s="1"/>
      <c r="C89" s="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3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4"/>
      <c r="AZ89" s="2"/>
      <c r="BA89" s="2"/>
      <c r="BB89" s="2"/>
      <c r="BC89" s="2"/>
      <c r="BD89" s="2"/>
      <c r="BE89" s="4"/>
      <c r="BF89" s="4"/>
      <c r="BG89" s="4"/>
      <c r="BH89" s="4"/>
      <c r="BI89" s="4"/>
      <c r="BJ89" s="4"/>
      <c r="BK89" s="4"/>
      <c r="BL89" s="4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5"/>
      <c r="BZ89" s="2"/>
      <c r="CA89" s="2"/>
    </row>
    <row r="90" spans="1:79" ht="12.75" customHeight="1">
      <c r="A90" s="1"/>
      <c r="B90" s="1"/>
      <c r="C90" s="1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3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4"/>
      <c r="AZ90" s="2"/>
      <c r="BA90" s="2"/>
      <c r="BB90" s="2"/>
      <c r="BC90" s="2"/>
      <c r="BD90" s="2"/>
      <c r="BE90" s="4"/>
      <c r="BF90" s="4"/>
      <c r="BG90" s="4"/>
      <c r="BH90" s="4"/>
      <c r="BI90" s="4"/>
      <c r="BJ90" s="4"/>
      <c r="BK90" s="4"/>
      <c r="BL90" s="4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5"/>
      <c r="BZ90" s="2"/>
      <c r="CA90" s="2"/>
    </row>
    <row r="91" spans="1:79" ht="12.75" customHeight="1">
      <c r="A91" s="1"/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3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4"/>
      <c r="AZ91" s="2"/>
      <c r="BA91" s="2"/>
      <c r="BB91" s="2"/>
      <c r="BC91" s="2"/>
      <c r="BD91" s="2"/>
      <c r="BE91" s="4"/>
      <c r="BF91" s="4"/>
      <c r="BG91" s="4"/>
      <c r="BH91" s="4"/>
      <c r="BI91" s="4"/>
      <c r="BJ91" s="4"/>
      <c r="BK91" s="4"/>
      <c r="BL91" s="4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5"/>
      <c r="BZ91" s="2"/>
      <c r="CA91" s="2"/>
    </row>
    <row r="92" spans="1:79" ht="12.75" customHeight="1">
      <c r="A92" s="1"/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3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4"/>
      <c r="AZ92" s="2"/>
      <c r="BA92" s="2"/>
      <c r="BB92" s="2"/>
      <c r="BC92" s="2"/>
      <c r="BD92" s="2"/>
      <c r="BE92" s="4"/>
      <c r="BF92" s="4"/>
      <c r="BG92" s="4"/>
      <c r="BH92" s="4"/>
      <c r="BI92" s="4"/>
      <c r="BJ92" s="4"/>
      <c r="BK92" s="4"/>
      <c r="BL92" s="4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5"/>
      <c r="BZ92" s="2"/>
      <c r="CA92" s="2"/>
    </row>
    <row r="93" spans="1:79" ht="12.75" customHeight="1">
      <c r="A93" s="1"/>
      <c r="B93" s="1"/>
      <c r="C93" s="1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4"/>
      <c r="AZ93" s="2"/>
      <c r="BA93" s="2"/>
      <c r="BB93" s="2"/>
      <c r="BC93" s="2"/>
      <c r="BD93" s="2"/>
      <c r="BE93" s="4"/>
      <c r="BF93" s="4"/>
      <c r="BG93" s="4"/>
      <c r="BH93" s="4"/>
      <c r="BI93" s="4"/>
      <c r="BJ93" s="4"/>
      <c r="BK93" s="4"/>
      <c r="BL93" s="4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5"/>
      <c r="BZ93" s="2"/>
      <c r="CA93" s="2"/>
    </row>
    <row r="94" spans="1:79" ht="12.75" customHeight="1">
      <c r="A94" s="1"/>
      <c r="B94" s="1"/>
      <c r="C94" s="1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3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4"/>
      <c r="AZ94" s="2"/>
      <c r="BA94" s="2"/>
      <c r="BB94" s="2"/>
      <c r="BC94" s="2"/>
      <c r="BD94" s="2"/>
      <c r="BE94" s="4"/>
      <c r="BF94" s="4"/>
      <c r="BG94" s="4"/>
      <c r="BH94" s="4"/>
      <c r="BI94" s="4"/>
      <c r="BJ94" s="4"/>
      <c r="BK94" s="4"/>
      <c r="BL94" s="4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5"/>
      <c r="BZ94" s="2"/>
      <c r="CA94" s="2"/>
    </row>
    <row r="95" spans="1:79" ht="12.75" customHeight="1">
      <c r="A95" s="1"/>
      <c r="B95" s="1"/>
      <c r="C95" s="1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4"/>
      <c r="AZ95" s="2"/>
      <c r="BA95" s="2"/>
      <c r="BB95" s="2"/>
      <c r="BC95" s="2"/>
      <c r="BD95" s="2"/>
      <c r="BE95" s="4"/>
      <c r="BF95" s="4"/>
      <c r="BG95" s="4"/>
      <c r="BH95" s="4"/>
      <c r="BI95" s="4"/>
      <c r="BJ95" s="4"/>
      <c r="BK95" s="4"/>
      <c r="BL95" s="4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5"/>
      <c r="BZ95" s="2"/>
      <c r="CA95" s="2"/>
    </row>
    <row r="96" spans="1:79" ht="12.75" customHeight="1">
      <c r="A96" s="1"/>
      <c r="B96" s="1"/>
      <c r="C96" s="1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4"/>
      <c r="AZ96" s="2"/>
      <c r="BA96" s="2"/>
      <c r="BB96" s="2"/>
      <c r="BC96" s="2"/>
      <c r="BD96" s="2"/>
      <c r="BE96" s="4"/>
      <c r="BF96" s="4"/>
      <c r="BG96" s="4"/>
      <c r="BH96" s="4"/>
      <c r="BI96" s="4"/>
      <c r="BJ96" s="4"/>
      <c r="BK96" s="4"/>
      <c r="BL96" s="4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5"/>
      <c r="BZ96" s="2"/>
      <c r="CA96" s="2"/>
    </row>
    <row r="97" spans="1:79" ht="12.75" customHeight="1">
      <c r="A97" s="1"/>
      <c r="B97" s="1"/>
      <c r="C97" s="1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3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4"/>
      <c r="AZ97" s="2"/>
      <c r="BA97" s="2"/>
      <c r="BB97" s="2"/>
      <c r="BC97" s="2"/>
      <c r="BD97" s="2"/>
      <c r="BE97" s="4"/>
      <c r="BF97" s="4"/>
      <c r="BG97" s="4"/>
      <c r="BH97" s="4"/>
      <c r="BI97" s="4"/>
      <c r="BJ97" s="4"/>
      <c r="BK97" s="4"/>
      <c r="BL97" s="4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5"/>
      <c r="BZ97" s="2"/>
      <c r="CA97" s="2"/>
    </row>
    <row r="98" spans="1:79" ht="12.75" customHeight="1">
      <c r="A98" s="1"/>
      <c r="B98" s="1"/>
      <c r="C98" s="1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3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4"/>
      <c r="AZ98" s="2"/>
      <c r="BA98" s="2"/>
      <c r="BB98" s="2"/>
      <c r="BC98" s="2"/>
      <c r="BD98" s="2"/>
      <c r="BE98" s="4"/>
      <c r="BF98" s="4"/>
      <c r="BG98" s="4"/>
      <c r="BH98" s="4"/>
      <c r="BI98" s="4"/>
      <c r="BJ98" s="4"/>
      <c r="BK98" s="4"/>
      <c r="BL98" s="4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5"/>
      <c r="BZ98" s="2"/>
      <c r="CA98" s="2"/>
    </row>
    <row r="99" spans="1:79" ht="12.75" customHeight="1">
      <c r="A99" s="1"/>
      <c r="B99" s="1"/>
      <c r="C99" s="1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3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4"/>
      <c r="AZ99" s="2"/>
      <c r="BA99" s="2"/>
      <c r="BB99" s="2"/>
      <c r="BC99" s="2"/>
      <c r="BD99" s="2"/>
      <c r="BE99" s="4"/>
      <c r="BF99" s="4"/>
      <c r="BG99" s="4"/>
      <c r="BH99" s="4"/>
      <c r="BI99" s="4"/>
      <c r="BJ99" s="4"/>
      <c r="BK99" s="4"/>
      <c r="BL99" s="4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5"/>
      <c r="BZ99" s="2"/>
      <c r="CA99" s="2"/>
    </row>
    <row r="100" spans="1:79" ht="12.75" customHeight="1">
      <c r="A100" s="1"/>
      <c r="B100" s="1"/>
      <c r="C100" s="1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3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4"/>
      <c r="AZ100" s="2"/>
      <c r="BA100" s="2"/>
      <c r="BB100" s="2"/>
      <c r="BC100" s="2"/>
      <c r="BD100" s="2"/>
      <c r="BE100" s="4"/>
      <c r="BF100" s="4"/>
      <c r="BG100" s="4"/>
      <c r="BH100" s="4"/>
      <c r="BI100" s="4"/>
      <c r="BJ100" s="4"/>
      <c r="BK100" s="4"/>
      <c r="BL100" s="4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5"/>
      <c r="BZ100" s="2"/>
      <c r="CA100" s="2"/>
    </row>
    <row r="101" spans="1:79" ht="12.75" customHeight="1">
      <c r="A101" s="1"/>
      <c r="B101" s="1"/>
      <c r="C101" s="1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3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4"/>
      <c r="AZ101" s="2"/>
      <c r="BA101" s="2"/>
      <c r="BB101" s="2"/>
      <c r="BC101" s="2"/>
      <c r="BD101" s="2"/>
      <c r="BE101" s="4"/>
      <c r="BF101" s="4"/>
      <c r="BG101" s="4"/>
      <c r="BH101" s="4"/>
      <c r="BI101" s="4"/>
      <c r="BJ101" s="4"/>
      <c r="BK101" s="4"/>
      <c r="BL101" s="4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5"/>
      <c r="BZ101" s="2"/>
      <c r="CA101" s="2"/>
    </row>
    <row r="102" spans="1:79" ht="12.75" customHeight="1">
      <c r="A102" s="1"/>
      <c r="B102" s="1"/>
      <c r="C102" s="1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3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4"/>
      <c r="AZ102" s="2"/>
      <c r="BA102" s="2"/>
      <c r="BB102" s="2"/>
      <c r="BC102" s="2"/>
      <c r="BD102" s="2"/>
      <c r="BE102" s="4"/>
      <c r="BF102" s="4"/>
      <c r="BG102" s="4"/>
      <c r="BH102" s="4"/>
      <c r="BI102" s="4"/>
      <c r="BJ102" s="4"/>
      <c r="BK102" s="4"/>
      <c r="BL102" s="4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5"/>
      <c r="BZ102" s="2"/>
      <c r="CA102" s="2"/>
    </row>
    <row r="103" spans="1:79" ht="12.75" customHeight="1">
      <c r="A103" s="1"/>
      <c r="B103" s="1"/>
      <c r="C103" s="1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3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4"/>
      <c r="AZ103" s="2"/>
      <c r="BA103" s="2"/>
      <c r="BB103" s="2"/>
      <c r="BC103" s="2"/>
      <c r="BD103" s="2"/>
      <c r="BE103" s="4"/>
      <c r="BF103" s="4"/>
      <c r="BG103" s="4"/>
      <c r="BH103" s="4"/>
      <c r="BI103" s="4"/>
      <c r="BJ103" s="4"/>
      <c r="BK103" s="4"/>
      <c r="BL103" s="4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5"/>
      <c r="BZ103" s="2"/>
      <c r="CA103" s="2"/>
    </row>
    <row r="104" spans="1:79" ht="12.75" customHeight="1">
      <c r="A104" s="1"/>
      <c r="B104" s="1"/>
      <c r="C104" s="1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4"/>
      <c r="AZ104" s="2"/>
      <c r="BA104" s="2"/>
      <c r="BB104" s="2"/>
      <c r="BC104" s="2"/>
      <c r="BD104" s="2"/>
      <c r="BE104" s="4"/>
      <c r="BF104" s="4"/>
      <c r="BG104" s="4"/>
      <c r="BH104" s="4"/>
      <c r="BI104" s="4"/>
      <c r="BJ104" s="4"/>
      <c r="BK104" s="4"/>
      <c r="BL104" s="4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5"/>
      <c r="BZ104" s="2"/>
      <c r="CA104" s="2"/>
    </row>
    <row r="105" spans="1:79" ht="12.75" customHeight="1">
      <c r="A105" s="1"/>
      <c r="B105" s="1"/>
      <c r="C105" s="1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4"/>
      <c r="AZ105" s="2"/>
      <c r="BA105" s="2"/>
      <c r="BB105" s="2"/>
      <c r="BC105" s="2"/>
      <c r="BD105" s="2"/>
      <c r="BE105" s="4"/>
      <c r="BF105" s="4"/>
      <c r="BG105" s="4"/>
      <c r="BH105" s="4"/>
      <c r="BI105" s="4"/>
      <c r="BJ105" s="4"/>
      <c r="BK105" s="4"/>
      <c r="BL105" s="4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5"/>
      <c r="BZ105" s="2"/>
      <c r="CA105" s="2"/>
    </row>
    <row r="106" spans="1:79" ht="12.75" customHeight="1">
      <c r="A106" s="1"/>
      <c r="B106" s="1"/>
      <c r="C106" s="1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3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4"/>
      <c r="AZ106" s="2"/>
      <c r="BA106" s="2"/>
      <c r="BB106" s="2"/>
      <c r="BC106" s="2"/>
      <c r="BD106" s="2"/>
      <c r="BE106" s="4"/>
      <c r="BF106" s="4"/>
      <c r="BG106" s="4"/>
      <c r="BH106" s="4"/>
      <c r="BI106" s="4"/>
      <c r="BJ106" s="4"/>
      <c r="BK106" s="4"/>
      <c r="BL106" s="4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5"/>
      <c r="BZ106" s="2"/>
      <c r="CA106" s="2"/>
    </row>
    <row r="107" spans="1:79" ht="12.75" customHeight="1">
      <c r="A107" s="1"/>
      <c r="B107" s="1"/>
      <c r="C107" s="1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3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4"/>
      <c r="AZ107" s="2"/>
      <c r="BA107" s="2"/>
      <c r="BB107" s="2"/>
      <c r="BC107" s="2"/>
      <c r="BD107" s="2"/>
      <c r="BE107" s="4"/>
      <c r="BF107" s="4"/>
      <c r="BG107" s="4"/>
      <c r="BH107" s="4"/>
      <c r="BI107" s="4"/>
      <c r="BJ107" s="4"/>
      <c r="BK107" s="4"/>
      <c r="BL107" s="4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5"/>
      <c r="BZ107" s="2"/>
      <c r="CA107" s="2"/>
    </row>
    <row r="108" spans="1:79" ht="12.75" customHeight="1">
      <c r="A108" s="1"/>
      <c r="B108" s="1"/>
      <c r="C108" s="1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3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4"/>
      <c r="AZ108" s="2"/>
      <c r="BA108" s="2"/>
      <c r="BB108" s="2"/>
      <c r="BC108" s="2"/>
      <c r="BD108" s="2"/>
      <c r="BE108" s="4"/>
      <c r="BF108" s="4"/>
      <c r="BG108" s="4"/>
      <c r="BH108" s="4"/>
      <c r="BI108" s="4"/>
      <c r="BJ108" s="4"/>
      <c r="BK108" s="4"/>
      <c r="BL108" s="4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5"/>
      <c r="BZ108" s="2"/>
      <c r="CA108" s="2"/>
    </row>
    <row r="109" spans="1:79" ht="12.75" customHeight="1">
      <c r="A109" s="1"/>
      <c r="B109" s="1"/>
      <c r="C109" s="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3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4"/>
      <c r="AZ109" s="2"/>
      <c r="BA109" s="2"/>
      <c r="BB109" s="2"/>
      <c r="BC109" s="2"/>
      <c r="BD109" s="2"/>
      <c r="BE109" s="4"/>
      <c r="BF109" s="4"/>
      <c r="BG109" s="4"/>
      <c r="BH109" s="4"/>
      <c r="BI109" s="4"/>
      <c r="BJ109" s="4"/>
      <c r="BK109" s="4"/>
      <c r="BL109" s="4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5"/>
      <c r="BZ109" s="2"/>
      <c r="CA109" s="2"/>
    </row>
    <row r="110" spans="1:79" ht="12.75" customHeight="1">
      <c r="A110" s="1"/>
      <c r="B110" s="1"/>
      <c r="C110" s="1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3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4"/>
      <c r="AZ110" s="2"/>
      <c r="BA110" s="2"/>
      <c r="BB110" s="2"/>
      <c r="BC110" s="2"/>
      <c r="BD110" s="2"/>
      <c r="BE110" s="4"/>
      <c r="BF110" s="4"/>
      <c r="BG110" s="4"/>
      <c r="BH110" s="4"/>
      <c r="BI110" s="4"/>
      <c r="BJ110" s="4"/>
      <c r="BK110" s="4"/>
      <c r="BL110" s="4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5"/>
      <c r="BZ110" s="2"/>
      <c r="CA110" s="2"/>
    </row>
    <row r="111" spans="1:79" ht="12.75" customHeight="1">
      <c r="A111" s="1"/>
      <c r="B111" s="1"/>
      <c r="C111" s="1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3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4"/>
      <c r="AZ111" s="2"/>
      <c r="BA111" s="2"/>
      <c r="BB111" s="2"/>
      <c r="BC111" s="2"/>
      <c r="BD111" s="2"/>
      <c r="BE111" s="4"/>
      <c r="BF111" s="4"/>
      <c r="BG111" s="4"/>
      <c r="BH111" s="4"/>
      <c r="BI111" s="4"/>
      <c r="BJ111" s="4"/>
      <c r="BK111" s="4"/>
      <c r="BL111" s="4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5"/>
      <c r="BZ111" s="2"/>
      <c r="CA111" s="2"/>
    </row>
    <row r="112" spans="1:79" ht="12.75" customHeight="1">
      <c r="A112" s="1"/>
      <c r="B112" s="1"/>
      <c r="C112" s="1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3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4"/>
      <c r="AZ112" s="2"/>
      <c r="BA112" s="2"/>
      <c r="BB112" s="2"/>
      <c r="BC112" s="2"/>
      <c r="BD112" s="2"/>
      <c r="BE112" s="4"/>
      <c r="BF112" s="4"/>
      <c r="BG112" s="4"/>
      <c r="BH112" s="4"/>
      <c r="BI112" s="4"/>
      <c r="BJ112" s="4"/>
      <c r="BK112" s="4"/>
      <c r="BL112" s="4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5"/>
      <c r="BZ112" s="2"/>
      <c r="CA112" s="2"/>
    </row>
    <row r="113" spans="1:79" ht="12.75" customHeight="1">
      <c r="A113" s="1"/>
      <c r="B113" s="1"/>
      <c r="C113" s="1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3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4"/>
      <c r="AZ113" s="2"/>
      <c r="BA113" s="2"/>
      <c r="BB113" s="2"/>
      <c r="BC113" s="2"/>
      <c r="BD113" s="2"/>
      <c r="BE113" s="4"/>
      <c r="BF113" s="4"/>
      <c r="BG113" s="4"/>
      <c r="BH113" s="4"/>
      <c r="BI113" s="4"/>
      <c r="BJ113" s="4"/>
      <c r="BK113" s="4"/>
      <c r="BL113" s="4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5"/>
      <c r="BZ113" s="2"/>
      <c r="CA113" s="2"/>
    </row>
    <row r="114" spans="1:79" ht="12.75" customHeight="1">
      <c r="A114" s="1"/>
      <c r="B114" s="1"/>
      <c r="C114" s="1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3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4"/>
      <c r="AZ114" s="2"/>
      <c r="BA114" s="2"/>
      <c r="BB114" s="2"/>
      <c r="BC114" s="2"/>
      <c r="BD114" s="2"/>
      <c r="BE114" s="4"/>
      <c r="BF114" s="4"/>
      <c r="BG114" s="4"/>
      <c r="BH114" s="4"/>
      <c r="BI114" s="4"/>
      <c r="BJ114" s="4"/>
      <c r="BK114" s="4"/>
      <c r="BL114" s="4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5"/>
      <c r="BZ114" s="2"/>
      <c r="CA114" s="2"/>
    </row>
    <row r="115" spans="1:79" ht="12.75" customHeight="1">
      <c r="A115" s="1"/>
      <c r="B115" s="1"/>
      <c r="C115" s="1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3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4"/>
      <c r="AZ115" s="2"/>
      <c r="BA115" s="2"/>
      <c r="BB115" s="2"/>
      <c r="BC115" s="2"/>
      <c r="BD115" s="2"/>
      <c r="BE115" s="4"/>
      <c r="BF115" s="4"/>
      <c r="BG115" s="4"/>
      <c r="BH115" s="4"/>
      <c r="BI115" s="4"/>
      <c r="BJ115" s="4"/>
      <c r="BK115" s="4"/>
      <c r="BL115" s="4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5"/>
      <c r="BZ115" s="2"/>
      <c r="CA115" s="2"/>
    </row>
    <row r="116" spans="1:79" ht="12.75" customHeight="1">
      <c r="A116" s="1"/>
      <c r="B116" s="1"/>
      <c r="C116" s="1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3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4"/>
      <c r="AZ116" s="2"/>
      <c r="BA116" s="2"/>
      <c r="BB116" s="2"/>
      <c r="BC116" s="2"/>
      <c r="BD116" s="2"/>
      <c r="BE116" s="4"/>
      <c r="BF116" s="4"/>
      <c r="BG116" s="4"/>
      <c r="BH116" s="4"/>
      <c r="BI116" s="4"/>
      <c r="BJ116" s="4"/>
      <c r="BK116" s="4"/>
      <c r="BL116" s="4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5"/>
      <c r="BZ116" s="2"/>
      <c r="CA116" s="2"/>
    </row>
    <row r="117" spans="1:79" ht="12.75" customHeight="1">
      <c r="A117" s="1"/>
      <c r="B117" s="1"/>
      <c r="C117" s="1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3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4"/>
      <c r="AZ117" s="2"/>
      <c r="BA117" s="2"/>
      <c r="BB117" s="2"/>
      <c r="BC117" s="2"/>
      <c r="BD117" s="2"/>
      <c r="BE117" s="4"/>
      <c r="BF117" s="4"/>
      <c r="BG117" s="4"/>
      <c r="BH117" s="4"/>
      <c r="BI117" s="4"/>
      <c r="BJ117" s="4"/>
      <c r="BK117" s="4"/>
      <c r="BL117" s="4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5"/>
      <c r="BZ117" s="2"/>
      <c r="CA117" s="2"/>
    </row>
    <row r="118" spans="1:79" ht="12.75" customHeight="1">
      <c r="A118" s="1"/>
      <c r="B118" s="1"/>
      <c r="C118" s="1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4"/>
      <c r="AZ118" s="2"/>
      <c r="BA118" s="2"/>
      <c r="BB118" s="2"/>
      <c r="BC118" s="2"/>
      <c r="BD118" s="2"/>
      <c r="BE118" s="4"/>
      <c r="BF118" s="4"/>
      <c r="BG118" s="4"/>
      <c r="BH118" s="4"/>
      <c r="BI118" s="4"/>
      <c r="BJ118" s="4"/>
      <c r="BK118" s="4"/>
      <c r="BL118" s="4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5"/>
      <c r="BZ118" s="2"/>
      <c r="CA118" s="2"/>
    </row>
    <row r="119" spans="1:79" ht="12.75" customHeight="1">
      <c r="A119" s="1"/>
      <c r="B119" s="1"/>
      <c r="C119" s="1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4"/>
      <c r="AZ119" s="2"/>
      <c r="BA119" s="2"/>
      <c r="BB119" s="2"/>
      <c r="BC119" s="2"/>
      <c r="BD119" s="2"/>
      <c r="BE119" s="4"/>
      <c r="BF119" s="4"/>
      <c r="BG119" s="4"/>
      <c r="BH119" s="4"/>
      <c r="BI119" s="4"/>
      <c r="BJ119" s="4"/>
      <c r="BK119" s="4"/>
      <c r="BL119" s="4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5"/>
      <c r="BZ119" s="2"/>
      <c r="CA119" s="2"/>
    </row>
    <row r="120" spans="1:79" ht="12.75" customHeight="1">
      <c r="A120" s="1"/>
      <c r="B120" s="1"/>
      <c r="C120" s="1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4"/>
      <c r="AZ120" s="2"/>
      <c r="BA120" s="2"/>
      <c r="BB120" s="2"/>
      <c r="BC120" s="2"/>
      <c r="BD120" s="2"/>
      <c r="BE120" s="4"/>
      <c r="BF120" s="4"/>
      <c r="BG120" s="4"/>
      <c r="BH120" s="4"/>
      <c r="BI120" s="4"/>
      <c r="BJ120" s="4"/>
      <c r="BK120" s="4"/>
      <c r="BL120" s="4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5"/>
      <c r="BZ120" s="2"/>
      <c r="CA120" s="2"/>
    </row>
    <row r="121" spans="1:79" ht="12.75" customHeight="1">
      <c r="A121" s="1"/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4"/>
      <c r="AZ121" s="2"/>
      <c r="BA121" s="2"/>
      <c r="BB121" s="2"/>
      <c r="BC121" s="2"/>
      <c r="BD121" s="2"/>
      <c r="BE121" s="4"/>
      <c r="BF121" s="4"/>
      <c r="BG121" s="4"/>
      <c r="BH121" s="4"/>
      <c r="BI121" s="4"/>
      <c r="BJ121" s="4"/>
      <c r="BK121" s="4"/>
      <c r="BL121" s="4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5"/>
      <c r="BZ121" s="2"/>
      <c r="CA121" s="2"/>
    </row>
    <row r="122" spans="1:79" ht="12.75" customHeight="1">
      <c r="A122" s="1"/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4"/>
      <c r="AZ122" s="2"/>
      <c r="BA122" s="2"/>
      <c r="BB122" s="2"/>
      <c r="BC122" s="2"/>
      <c r="BD122" s="2"/>
      <c r="BE122" s="4"/>
      <c r="BF122" s="4"/>
      <c r="BG122" s="4"/>
      <c r="BH122" s="4"/>
      <c r="BI122" s="4"/>
      <c r="BJ122" s="4"/>
      <c r="BK122" s="4"/>
      <c r="BL122" s="4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5"/>
      <c r="BZ122" s="2"/>
      <c r="CA122" s="2"/>
    </row>
    <row r="123" spans="1:79" ht="12.75" customHeight="1">
      <c r="A123" s="1"/>
      <c r="B123" s="1"/>
      <c r="C123" s="1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4"/>
      <c r="AZ123" s="2"/>
      <c r="BA123" s="2"/>
      <c r="BB123" s="2"/>
      <c r="BC123" s="2"/>
      <c r="BD123" s="2"/>
      <c r="BE123" s="4"/>
      <c r="BF123" s="4"/>
      <c r="BG123" s="4"/>
      <c r="BH123" s="4"/>
      <c r="BI123" s="4"/>
      <c r="BJ123" s="4"/>
      <c r="BK123" s="4"/>
      <c r="BL123" s="4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5"/>
      <c r="BZ123" s="2"/>
      <c r="CA123" s="2"/>
    </row>
    <row r="124" spans="1:79" ht="12.75" customHeight="1">
      <c r="A124" s="1"/>
      <c r="B124" s="1"/>
      <c r="C124" s="1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4"/>
      <c r="AZ124" s="2"/>
      <c r="BA124" s="2"/>
      <c r="BB124" s="2"/>
      <c r="BC124" s="2"/>
      <c r="BD124" s="2"/>
      <c r="BE124" s="4"/>
      <c r="BF124" s="4"/>
      <c r="BG124" s="4"/>
      <c r="BH124" s="4"/>
      <c r="BI124" s="4"/>
      <c r="BJ124" s="4"/>
      <c r="BK124" s="4"/>
      <c r="BL124" s="4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5"/>
      <c r="BZ124" s="2"/>
      <c r="CA124" s="2"/>
    </row>
    <row r="125" spans="1:79" ht="12.75" customHeight="1">
      <c r="A125" s="1"/>
      <c r="B125" s="1"/>
      <c r="C125" s="1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3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4"/>
      <c r="AZ125" s="2"/>
      <c r="BA125" s="2"/>
      <c r="BB125" s="2"/>
      <c r="BC125" s="2"/>
      <c r="BD125" s="2"/>
      <c r="BE125" s="4"/>
      <c r="BF125" s="4"/>
      <c r="BG125" s="4"/>
      <c r="BH125" s="4"/>
      <c r="BI125" s="4"/>
      <c r="BJ125" s="4"/>
      <c r="BK125" s="4"/>
      <c r="BL125" s="4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5"/>
      <c r="BZ125" s="2"/>
      <c r="CA125" s="2"/>
    </row>
    <row r="126" spans="1:79" ht="12.75" customHeight="1">
      <c r="A126" s="1"/>
      <c r="B126" s="1"/>
      <c r="C126" s="1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3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4"/>
      <c r="AZ126" s="2"/>
      <c r="BA126" s="2"/>
      <c r="BB126" s="2"/>
      <c r="BC126" s="2"/>
      <c r="BD126" s="2"/>
      <c r="BE126" s="4"/>
      <c r="BF126" s="4"/>
      <c r="BG126" s="4"/>
      <c r="BH126" s="4"/>
      <c r="BI126" s="4"/>
      <c r="BJ126" s="4"/>
      <c r="BK126" s="4"/>
      <c r="BL126" s="4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5"/>
      <c r="BZ126" s="2"/>
      <c r="CA126" s="2"/>
    </row>
    <row r="127" spans="1:79" ht="12.75" customHeight="1">
      <c r="A127" s="1"/>
      <c r="B127" s="1"/>
      <c r="C127" s="1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3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4"/>
      <c r="AZ127" s="2"/>
      <c r="BA127" s="2"/>
      <c r="BB127" s="2"/>
      <c r="BC127" s="2"/>
      <c r="BD127" s="2"/>
      <c r="BE127" s="4"/>
      <c r="BF127" s="4"/>
      <c r="BG127" s="4"/>
      <c r="BH127" s="4"/>
      <c r="BI127" s="4"/>
      <c r="BJ127" s="4"/>
      <c r="BK127" s="4"/>
      <c r="BL127" s="4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5"/>
      <c r="BZ127" s="2"/>
      <c r="CA127" s="2"/>
    </row>
    <row r="128" spans="1:79" ht="12.75" customHeight="1">
      <c r="A128" s="1"/>
      <c r="B128" s="1"/>
      <c r="C128" s="1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4"/>
      <c r="AZ128" s="2"/>
      <c r="BA128" s="2"/>
      <c r="BB128" s="2"/>
      <c r="BC128" s="2"/>
      <c r="BD128" s="2"/>
      <c r="BE128" s="4"/>
      <c r="BF128" s="4"/>
      <c r="BG128" s="4"/>
      <c r="BH128" s="4"/>
      <c r="BI128" s="4"/>
      <c r="BJ128" s="4"/>
      <c r="BK128" s="4"/>
      <c r="BL128" s="4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5"/>
      <c r="BZ128" s="2"/>
      <c r="CA128" s="2"/>
    </row>
    <row r="129" spans="1:79" ht="12.75" customHeight="1">
      <c r="A129" s="1"/>
      <c r="B129" s="1"/>
      <c r="C129" s="1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4"/>
      <c r="AZ129" s="2"/>
      <c r="BA129" s="2"/>
      <c r="BB129" s="2"/>
      <c r="BC129" s="2"/>
      <c r="BD129" s="2"/>
      <c r="BE129" s="4"/>
      <c r="BF129" s="4"/>
      <c r="BG129" s="4"/>
      <c r="BH129" s="4"/>
      <c r="BI129" s="4"/>
      <c r="BJ129" s="4"/>
      <c r="BK129" s="4"/>
      <c r="BL129" s="4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5"/>
      <c r="BZ129" s="2"/>
      <c r="CA129" s="2"/>
    </row>
    <row r="130" spans="1:79" ht="12.75" customHeight="1">
      <c r="A130" s="1"/>
      <c r="B130" s="1"/>
      <c r="C130" s="1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3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4"/>
      <c r="AZ130" s="2"/>
      <c r="BA130" s="2"/>
      <c r="BB130" s="2"/>
      <c r="BC130" s="2"/>
      <c r="BD130" s="2"/>
      <c r="BE130" s="4"/>
      <c r="BF130" s="4"/>
      <c r="BG130" s="4"/>
      <c r="BH130" s="4"/>
      <c r="BI130" s="4"/>
      <c r="BJ130" s="4"/>
      <c r="BK130" s="4"/>
      <c r="BL130" s="4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5"/>
      <c r="BZ130" s="2"/>
      <c r="CA130" s="2"/>
    </row>
    <row r="131" spans="1:79" ht="12.75" customHeight="1">
      <c r="A131" s="1"/>
      <c r="B131" s="1"/>
      <c r="C131" s="1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3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4"/>
      <c r="AZ131" s="2"/>
      <c r="BA131" s="2"/>
      <c r="BB131" s="2"/>
      <c r="BC131" s="2"/>
      <c r="BD131" s="2"/>
      <c r="BE131" s="4"/>
      <c r="BF131" s="4"/>
      <c r="BG131" s="4"/>
      <c r="BH131" s="4"/>
      <c r="BI131" s="4"/>
      <c r="BJ131" s="4"/>
      <c r="BK131" s="4"/>
      <c r="BL131" s="4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5"/>
      <c r="BZ131" s="2"/>
      <c r="CA131" s="2"/>
    </row>
    <row r="132" spans="1:79" ht="12.75" customHeight="1">
      <c r="A132" s="1"/>
      <c r="B132" s="1"/>
      <c r="C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3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4"/>
      <c r="AZ132" s="2"/>
      <c r="BA132" s="2"/>
      <c r="BB132" s="2"/>
      <c r="BC132" s="2"/>
      <c r="BD132" s="2"/>
      <c r="BE132" s="4"/>
      <c r="BF132" s="4"/>
      <c r="BG132" s="4"/>
      <c r="BH132" s="4"/>
      <c r="BI132" s="4"/>
      <c r="BJ132" s="4"/>
      <c r="BK132" s="4"/>
      <c r="BL132" s="4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5"/>
      <c r="BZ132" s="2"/>
      <c r="CA132" s="2"/>
    </row>
    <row r="133" spans="1:79" ht="12.75" customHeight="1">
      <c r="A133" s="1"/>
      <c r="B133" s="1"/>
      <c r="C133" s="1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4"/>
      <c r="AZ133" s="2"/>
      <c r="BA133" s="2"/>
      <c r="BB133" s="2"/>
      <c r="BC133" s="2"/>
      <c r="BD133" s="2"/>
      <c r="BE133" s="4"/>
      <c r="BF133" s="4"/>
      <c r="BG133" s="4"/>
      <c r="BH133" s="4"/>
      <c r="BI133" s="4"/>
      <c r="BJ133" s="4"/>
      <c r="BK133" s="4"/>
      <c r="BL133" s="4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5"/>
      <c r="BZ133" s="2"/>
      <c r="CA133" s="2"/>
    </row>
    <row r="134" spans="1:79" ht="12.75" customHeight="1">
      <c r="A134" s="1"/>
      <c r="B134" s="1"/>
      <c r="C134" s="1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4"/>
      <c r="AZ134" s="2"/>
      <c r="BA134" s="2"/>
      <c r="BB134" s="2"/>
      <c r="BC134" s="2"/>
      <c r="BD134" s="2"/>
      <c r="BE134" s="4"/>
      <c r="BF134" s="4"/>
      <c r="BG134" s="4"/>
      <c r="BH134" s="4"/>
      <c r="BI134" s="4"/>
      <c r="BJ134" s="4"/>
      <c r="BK134" s="4"/>
      <c r="BL134" s="4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5"/>
      <c r="BZ134" s="2"/>
      <c r="CA134" s="2"/>
    </row>
    <row r="135" spans="1:79" ht="12.75" customHeight="1">
      <c r="A135" s="1"/>
      <c r="B135" s="1"/>
      <c r="C135" s="1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4"/>
      <c r="AZ135" s="2"/>
      <c r="BA135" s="2"/>
      <c r="BB135" s="2"/>
      <c r="BC135" s="2"/>
      <c r="BD135" s="2"/>
      <c r="BE135" s="4"/>
      <c r="BF135" s="4"/>
      <c r="BG135" s="4"/>
      <c r="BH135" s="4"/>
      <c r="BI135" s="4"/>
      <c r="BJ135" s="4"/>
      <c r="BK135" s="4"/>
      <c r="BL135" s="4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5"/>
      <c r="BZ135" s="2"/>
      <c r="CA135" s="2"/>
    </row>
    <row r="136" spans="1:79" ht="12.75" customHeight="1">
      <c r="A136" s="1"/>
      <c r="B136" s="1"/>
      <c r="C136" s="1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3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4"/>
      <c r="AZ136" s="2"/>
      <c r="BA136" s="2"/>
      <c r="BB136" s="2"/>
      <c r="BC136" s="2"/>
      <c r="BD136" s="2"/>
      <c r="BE136" s="4"/>
      <c r="BF136" s="4"/>
      <c r="BG136" s="4"/>
      <c r="BH136" s="4"/>
      <c r="BI136" s="4"/>
      <c r="BJ136" s="4"/>
      <c r="BK136" s="4"/>
      <c r="BL136" s="4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5"/>
      <c r="BZ136" s="2"/>
      <c r="CA136" s="2"/>
    </row>
    <row r="137" spans="1:79" ht="12.75" customHeight="1">
      <c r="A137" s="1"/>
      <c r="B137" s="1"/>
      <c r="C137" s="1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3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4"/>
      <c r="AZ137" s="2"/>
      <c r="BA137" s="2"/>
      <c r="BB137" s="2"/>
      <c r="BC137" s="2"/>
      <c r="BD137" s="2"/>
      <c r="BE137" s="4"/>
      <c r="BF137" s="4"/>
      <c r="BG137" s="4"/>
      <c r="BH137" s="4"/>
      <c r="BI137" s="4"/>
      <c r="BJ137" s="4"/>
      <c r="BK137" s="4"/>
      <c r="BL137" s="4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5"/>
      <c r="BZ137" s="2"/>
      <c r="CA137" s="2"/>
    </row>
    <row r="138" spans="1:79" ht="12.75" customHeight="1">
      <c r="A138" s="1"/>
      <c r="B138" s="1"/>
      <c r="C138" s="1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3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4"/>
      <c r="AZ138" s="2"/>
      <c r="BA138" s="2"/>
      <c r="BB138" s="2"/>
      <c r="BC138" s="2"/>
      <c r="BD138" s="2"/>
      <c r="BE138" s="4"/>
      <c r="BF138" s="4"/>
      <c r="BG138" s="4"/>
      <c r="BH138" s="4"/>
      <c r="BI138" s="4"/>
      <c r="BJ138" s="4"/>
      <c r="BK138" s="4"/>
      <c r="BL138" s="4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5"/>
      <c r="BZ138" s="2"/>
      <c r="CA138" s="2"/>
    </row>
    <row r="139" spans="1:79" ht="12.75" customHeight="1">
      <c r="A139" s="1"/>
      <c r="B139" s="1"/>
      <c r="C139" s="1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3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4"/>
      <c r="AZ139" s="2"/>
      <c r="BA139" s="2"/>
      <c r="BB139" s="2"/>
      <c r="BC139" s="2"/>
      <c r="BD139" s="2"/>
      <c r="BE139" s="4"/>
      <c r="BF139" s="4"/>
      <c r="BG139" s="4"/>
      <c r="BH139" s="4"/>
      <c r="BI139" s="4"/>
      <c r="BJ139" s="4"/>
      <c r="BK139" s="4"/>
      <c r="BL139" s="4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5"/>
      <c r="BZ139" s="2"/>
      <c r="CA139" s="2"/>
    </row>
    <row r="140" spans="1:79" ht="12.75" customHeight="1">
      <c r="A140" s="1"/>
      <c r="B140" s="1"/>
      <c r="C140" s="1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3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4"/>
      <c r="AZ140" s="2"/>
      <c r="BA140" s="2"/>
      <c r="BB140" s="2"/>
      <c r="BC140" s="2"/>
      <c r="BD140" s="2"/>
      <c r="BE140" s="4"/>
      <c r="BF140" s="4"/>
      <c r="BG140" s="4"/>
      <c r="BH140" s="4"/>
      <c r="BI140" s="4"/>
      <c r="BJ140" s="4"/>
      <c r="BK140" s="4"/>
      <c r="BL140" s="4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5"/>
      <c r="BZ140" s="2"/>
      <c r="CA140" s="2"/>
    </row>
    <row r="141" spans="1:79" ht="12.75" customHeight="1">
      <c r="A141" s="1"/>
      <c r="B141" s="1"/>
      <c r="C141" s="1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4"/>
      <c r="AZ141" s="2"/>
      <c r="BA141" s="2"/>
      <c r="BB141" s="2"/>
      <c r="BC141" s="2"/>
      <c r="BD141" s="2"/>
      <c r="BE141" s="4"/>
      <c r="BF141" s="4"/>
      <c r="BG141" s="4"/>
      <c r="BH141" s="4"/>
      <c r="BI141" s="4"/>
      <c r="BJ141" s="4"/>
      <c r="BK141" s="4"/>
      <c r="BL141" s="4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5"/>
      <c r="BZ141" s="2"/>
      <c r="CA141" s="2"/>
    </row>
    <row r="142" spans="1:79" ht="12.75" customHeight="1">
      <c r="A142" s="1"/>
      <c r="B142" s="1"/>
      <c r="C142" s="1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3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4"/>
      <c r="AZ142" s="2"/>
      <c r="BA142" s="2"/>
      <c r="BB142" s="2"/>
      <c r="BC142" s="2"/>
      <c r="BD142" s="2"/>
      <c r="BE142" s="4"/>
      <c r="BF142" s="4"/>
      <c r="BG142" s="4"/>
      <c r="BH142" s="4"/>
      <c r="BI142" s="4"/>
      <c r="BJ142" s="4"/>
      <c r="BK142" s="4"/>
      <c r="BL142" s="4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5"/>
      <c r="BZ142" s="2"/>
      <c r="CA142" s="2"/>
    </row>
    <row r="143" spans="1:79" ht="12.75" customHeight="1">
      <c r="A143" s="1"/>
      <c r="B143" s="1"/>
      <c r="C143" s="1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3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4"/>
      <c r="AZ143" s="2"/>
      <c r="BA143" s="2"/>
      <c r="BB143" s="2"/>
      <c r="BC143" s="2"/>
      <c r="BD143" s="2"/>
      <c r="BE143" s="4"/>
      <c r="BF143" s="4"/>
      <c r="BG143" s="4"/>
      <c r="BH143" s="4"/>
      <c r="BI143" s="4"/>
      <c r="BJ143" s="4"/>
      <c r="BK143" s="4"/>
      <c r="BL143" s="4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5"/>
      <c r="BZ143" s="2"/>
      <c r="CA143" s="2"/>
    </row>
    <row r="144" spans="1:79" ht="12.75" customHeight="1">
      <c r="A144" s="1"/>
      <c r="B144" s="1"/>
      <c r="C144" s="1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3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4"/>
      <c r="AZ144" s="2"/>
      <c r="BA144" s="2"/>
      <c r="BB144" s="2"/>
      <c r="BC144" s="2"/>
      <c r="BD144" s="2"/>
      <c r="BE144" s="4"/>
      <c r="BF144" s="4"/>
      <c r="BG144" s="4"/>
      <c r="BH144" s="4"/>
      <c r="BI144" s="4"/>
      <c r="BJ144" s="4"/>
      <c r="BK144" s="4"/>
      <c r="BL144" s="4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5"/>
      <c r="BZ144" s="2"/>
      <c r="CA144" s="2"/>
    </row>
    <row r="145" spans="1:79" ht="12.75" customHeight="1">
      <c r="A145" s="1"/>
      <c r="B145" s="1"/>
      <c r="C145" s="1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3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4"/>
      <c r="AZ145" s="2"/>
      <c r="BA145" s="2"/>
      <c r="BB145" s="2"/>
      <c r="BC145" s="2"/>
      <c r="BD145" s="2"/>
      <c r="BE145" s="4"/>
      <c r="BF145" s="4"/>
      <c r="BG145" s="4"/>
      <c r="BH145" s="4"/>
      <c r="BI145" s="4"/>
      <c r="BJ145" s="4"/>
      <c r="BK145" s="4"/>
      <c r="BL145" s="4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5"/>
      <c r="BZ145" s="2"/>
      <c r="CA145" s="2"/>
    </row>
    <row r="146" spans="1:79" ht="12.75" customHeight="1">
      <c r="A146" s="1"/>
      <c r="B146" s="1"/>
      <c r="C146" s="1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3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4"/>
      <c r="AZ146" s="2"/>
      <c r="BA146" s="2"/>
      <c r="BB146" s="2"/>
      <c r="BC146" s="2"/>
      <c r="BD146" s="2"/>
      <c r="BE146" s="4"/>
      <c r="BF146" s="4"/>
      <c r="BG146" s="4"/>
      <c r="BH146" s="4"/>
      <c r="BI146" s="4"/>
      <c r="BJ146" s="4"/>
      <c r="BK146" s="4"/>
      <c r="BL146" s="4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5"/>
      <c r="BZ146" s="2"/>
      <c r="CA146" s="2"/>
    </row>
    <row r="147" spans="1:79" ht="12.75" customHeight="1">
      <c r="A147" s="1"/>
      <c r="B147" s="1"/>
      <c r="C147" s="1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3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4"/>
      <c r="AZ147" s="2"/>
      <c r="BA147" s="2"/>
      <c r="BB147" s="2"/>
      <c r="BC147" s="2"/>
      <c r="BD147" s="2"/>
      <c r="BE147" s="4"/>
      <c r="BF147" s="4"/>
      <c r="BG147" s="4"/>
      <c r="BH147" s="4"/>
      <c r="BI147" s="4"/>
      <c r="BJ147" s="4"/>
      <c r="BK147" s="4"/>
      <c r="BL147" s="4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5"/>
      <c r="BZ147" s="2"/>
      <c r="CA147" s="2"/>
    </row>
    <row r="148" spans="1:79" ht="12.75" customHeight="1">
      <c r="A148" s="1"/>
      <c r="B148" s="1"/>
      <c r="C148" s="1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3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4"/>
      <c r="AZ148" s="2"/>
      <c r="BA148" s="2"/>
      <c r="BB148" s="2"/>
      <c r="BC148" s="2"/>
      <c r="BD148" s="2"/>
      <c r="BE148" s="4"/>
      <c r="BF148" s="4"/>
      <c r="BG148" s="4"/>
      <c r="BH148" s="4"/>
      <c r="BI148" s="4"/>
      <c r="BJ148" s="4"/>
      <c r="BK148" s="4"/>
      <c r="BL148" s="4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5"/>
      <c r="BZ148" s="2"/>
      <c r="CA148" s="2"/>
    </row>
    <row r="149" spans="1:79" ht="12.75" customHeight="1">
      <c r="A149" s="1"/>
      <c r="B149" s="1"/>
      <c r="C149" s="1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3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4"/>
      <c r="AZ149" s="2"/>
      <c r="BA149" s="2"/>
      <c r="BB149" s="2"/>
      <c r="BC149" s="2"/>
      <c r="BD149" s="2"/>
      <c r="BE149" s="4"/>
      <c r="BF149" s="4"/>
      <c r="BG149" s="4"/>
      <c r="BH149" s="4"/>
      <c r="BI149" s="4"/>
      <c r="BJ149" s="4"/>
      <c r="BK149" s="4"/>
      <c r="BL149" s="4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5"/>
      <c r="BZ149" s="2"/>
      <c r="CA149" s="2"/>
    </row>
    <row r="150" spans="1:79" ht="12.75" customHeight="1">
      <c r="A150" s="1"/>
      <c r="B150" s="1"/>
      <c r="C150" s="1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3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4"/>
      <c r="AZ150" s="2"/>
      <c r="BA150" s="2"/>
      <c r="BB150" s="2"/>
      <c r="BC150" s="2"/>
      <c r="BD150" s="2"/>
      <c r="BE150" s="4"/>
      <c r="BF150" s="4"/>
      <c r="BG150" s="4"/>
      <c r="BH150" s="4"/>
      <c r="BI150" s="4"/>
      <c r="BJ150" s="4"/>
      <c r="BK150" s="4"/>
      <c r="BL150" s="4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5"/>
      <c r="BZ150" s="2"/>
      <c r="CA150" s="2"/>
    </row>
    <row r="151" spans="1:79" ht="12.75" customHeight="1">
      <c r="A151" s="1"/>
      <c r="B151" s="1"/>
      <c r="C151" s="1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3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4"/>
      <c r="AZ151" s="2"/>
      <c r="BA151" s="2"/>
      <c r="BB151" s="2"/>
      <c r="BC151" s="2"/>
      <c r="BD151" s="2"/>
      <c r="BE151" s="4"/>
      <c r="BF151" s="4"/>
      <c r="BG151" s="4"/>
      <c r="BH151" s="4"/>
      <c r="BI151" s="4"/>
      <c r="BJ151" s="4"/>
      <c r="BK151" s="4"/>
      <c r="BL151" s="4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5"/>
      <c r="BZ151" s="2"/>
      <c r="CA151" s="2"/>
    </row>
    <row r="152" spans="1:79" ht="12.75" customHeight="1">
      <c r="A152" s="1"/>
      <c r="B152" s="1"/>
      <c r="C152" s="1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3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4"/>
      <c r="AZ152" s="2"/>
      <c r="BA152" s="2"/>
      <c r="BB152" s="2"/>
      <c r="BC152" s="2"/>
      <c r="BD152" s="2"/>
      <c r="BE152" s="4"/>
      <c r="BF152" s="4"/>
      <c r="BG152" s="4"/>
      <c r="BH152" s="4"/>
      <c r="BI152" s="4"/>
      <c r="BJ152" s="4"/>
      <c r="BK152" s="4"/>
      <c r="BL152" s="4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5"/>
      <c r="BZ152" s="2"/>
      <c r="CA152" s="2"/>
    </row>
    <row r="153" spans="1:79" ht="12.75" customHeight="1">
      <c r="A153" s="1"/>
      <c r="B153" s="1"/>
      <c r="C153" s="1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3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4"/>
      <c r="AZ153" s="2"/>
      <c r="BA153" s="2"/>
      <c r="BB153" s="2"/>
      <c r="BC153" s="2"/>
      <c r="BD153" s="2"/>
      <c r="BE153" s="4"/>
      <c r="BF153" s="4"/>
      <c r="BG153" s="4"/>
      <c r="BH153" s="4"/>
      <c r="BI153" s="4"/>
      <c r="BJ153" s="4"/>
      <c r="BK153" s="4"/>
      <c r="BL153" s="4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5"/>
      <c r="BZ153" s="2"/>
      <c r="CA153" s="2"/>
    </row>
    <row r="154" spans="1:79" ht="12.75" customHeight="1">
      <c r="A154" s="1"/>
      <c r="B154" s="1"/>
      <c r="C154" s="1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3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4"/>
      <c r="AZ154" s="2"/>
      <c r="BA154" s="2"/>
      <c r="BB154" s="2"/>
      <c r="BC154" s="2"/>
      <c r="BD154" s="2"/>
      <c r="BE154" s="4"/>
      <c r="BF154" s="4"/>
      <c r="BG154" s="4"/>
      <c r="BH154" s="4"/>
      <c r="BI154" s="4"/>
      <c r="BJ154" s="4"/>
      <c r="BK154" s="4"/>
      <c r="BL154" s="4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5"/>
      <c r="BZ154" s="2"/>
      <c r="CA154" s="2"/>
    </row>
    <row r="155" spans="1:79" ht="12.75" customHeight="1">
      <c r="A155" s="1"/>
      <c r="B155" s="1"/>
      <c r="C155" s="1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4"/>
      <c r="AZ155" s="2"/>
      <c r="BA155" s="2"/>
      <c r="BB155" s="2"/>
      <c r="BC155" s="2"/>
      <c r="BD155" s="2"/>
      <c r="BE155" s="4"/>
      <c r="BF155" s="4"/>
      <c r="BG155" s="4"/>
      <c r="BH155" s="4"/>
      <c r="BI155" s="4"/>
      <c r="BJ155" s="4"/>
      <c r="BK155" s="4"/>
      <c r="BL155" s="4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5"/>
      <c r="BZ155" s="2"/>
      <c r="CA155" s="2"/>
    </row>
    <row r="156" spans="1:79" ht="12.75" customHeight="1">
      <c r="A156" s="1"/>
      <c r="B156" s="1"/>
      <c r="C156" s="1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4"/>
      <c r="AZ156" s="2"/>
      <c r="BA156" s="2"/>
      <c r="BB156" s="2"/>
      <c r="BC156" s="2"/>
      <c r="BD156" s="2"/>
      <c r="BE156" s="4"/>
      <c r="BF156" s="4"/>
      <c r="BG156" s="4"/>
      <c r="BH156" s="4"/>
      <c r="BI156" s="4"/>
      <c r="BJ156" s="4"/>
      <c r="BK156" s="4"/>
      <c r="BL156" s="4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5"/>
      <c r="BZ156" s="2"/>
      <c r="CA156" s="2"/>
    </row>
    <row r="157" spans="1:79" ht="12.75" customHeight="1">
      <c r="A157" s="1"/>
      <c r="B157" s="1"/>
      <c r="C157" s="1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4"/>
      <c r="AZ157" s="2"/>
      <c r="BA157" s="2"/>
      <c r="BB157" s="2"/>
      <c r="BC157" s="2"/>
      <c r="BD157" s="2"/>
      <c r="BE157" s="4"/>
      <c r="BF157" s="4"/>
      <c r="BG157" s="4"/>
      <c r="BH157" s="4"/>
      <c r="BI157" s="4"/>
      <c r="BJ157" s="4"/>
      <c r="BK157" s="4"/>
      <c r="BL157" s="4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5"/>
      <c r="BZ157" s="2"/>
      <c r="CA157" s="2"/>
    </row>
    <row r="158" spans="1:79" ht="12.75" customHeight="1">
      <c r="A158" s="1"/>
      <c r="B158" s="1"/>
      <c r="C158" s="1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4"/>
      <c r="AZ158" s="2"/>
      <c r="BA158" s="2"/>
      <c r="BB158" s="2"/>
      <c r="BC158" s="2"/>
      <c r="BD158" s="2"/>
      <c r="BE158" s="4"/>
      <c r="BF158" s="4"/>
      <c r="BG158" s="4"/>
      <c r="BH158" s="4"/>
      <c r="BI158" s="4"/>
      <c r="BJ158" s="4"/>
      <c r="BK158" s="4"/>
      <c r="BL158" s="4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5"/>
      <c r="BZ158" s="2"/>
      <c r="CA158" s="2"/>
    </row>
    <row r="159" spans="1:79" ht="12.75" customHeight="1">
      <c r="A159" s="1"/>
      <c r="B159" s="1"/>
      <c r="C159" s="1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3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4"/>
      <c r="AZ159" s="2"/>
      <c r="BA159" s="2"/>
      <c r="BB159" s="2"/>
      <c r="BC159" s="2"/>
      <c r="BD159" s="2"/>
      <c r="BE159" s="4"/>
      <c r="BF159" s="4"/>
      <c r="BG159" s="4"/>
      <c r="BH159" s="4"/>
      <c r="BI159" s="4"/>
      <c r="BJ159" s="4"/>
      <c r="BK159" s="4"/>
      <c r="BL159" s="4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5"/>
      <c r="BZ159" s="2"/>
      <c r="CA159" s="2"/>
    </row>
    <row r="160" spans="1:79" ht="12.75" customHeight="1">
      <c r="A160" s="1"/>
      <c r="B160" s="1"/>
      <c r="C160" s="1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3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4"/>
      <c r="AZ160" s="2"/>
      <c r="BA160" s="2"/>
      <c r="BB160" s="2"/>
      <c r="BC160" s="2"/>
      <c r="BD160" s="2"/>
      <c r="BE160" s="4"/>
      <c r="BF160" s="4"/>
      <c r="BG160" s="4"/>
      <c r="BH160" s="4"/>
      <c r="BI160" s="4"/>
      <c r="BJ160" s="4"/>
      <c r="BK160" s="4"/>
      <c r="BL160" s="4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5"/>
      <c r="BZ160" s="2"/>
      <c r="CA160" s="2"/>
    </row>
    <row r="161" spans="1:79" ht="12.75" customHeight="1">
      <c r="A161" s="1"/>
      <c r="B161" s="1"/>
      <c r="C161" s="1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3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4"/>
      <c r="AZ161" s="2"/>
      <c r="BA161" s="2"/>
      <c r="BB161" s="2"/>
      <c r="BC161" s="2"/>
      <c r="BD161" s="2"/>
      <c r="BE161" s="4"/>
      <c r="BF161" s="4"/>
      <c r="BG161" s="4"/>
      <c r="BH161" s="4"/>
      <c r="BI161" s="4"/>
      <c r="BJ161" s="4"/>
      <c r="BK161" s="4"/>
      <c r="BL161" s="4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5"/>
      <c r="BZ161" s="2"/>
      <c r="CA161" s="2"/>
    </row>
    <row r="162" spans="1:79" ht="12.75" customHeight="1">
      <c r="A162" s="1"/>
      <c r="B162" s="1"/>
      <c r="C162" s="1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3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4"/>
      <c r="AZ162" s="2"/>
      <c r="BA162" s="2"/>
      <c r="BB162" s="2"/>
      <c r="BC162" s="2"/>
      <c r="BD162" s="2"/>
      <c r="BE162" s="4"/>
      <c r="BF162" s="4"/>
      <c r="BG162" s="4"/>
      <c r="BH162" s="4"/>
      <c r="BI162" s="4"/>
      <c r="BJ162" s="4"/>
      <c r="BK162" s="4"/>
      <c r="BL162" s="4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5"/>
      <c r="BZ162" s="2"/>
      <c r="CA162" s="2"/>
    </row>
    <row r="163" spans="1:79" ht="12.75" customHeight="1">
      <c r="A163" s="1"/>
      <c r="B163" s="1"/>
      <c r="C163" s="1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3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4"/>
      <c r="AZ163" s="2"/>
      <c r="BA163" s="2"/>
      <c r="BB163" s="2"/>
      <c r="BC163" s="2"/>
      <c r="BD163" s="2"/>
      <c r="BE163" s="4"/>
      <c r="BF163" s="4"/>
      <c r="BG163" s="4"/>
      <c r="BH163" s="4"/>
      <c r="BI163" s="4"/>
      <c r="BJ163" s="4"/>
      <c r="BK163" s="4"/>
      <c r="BL163" s="4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5"/>
      <c r="BZ163" s="2"/>
      <c r="CA163" s="2"/>
    </row>
    <row r="164" spans="1:79" ht="12.75" customHeight="1">
      <c r="A164" s="1"/>
      <c r="B164" s="1"/>
      <c r="C164" s="1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4"/>
      <c r="AZ164" s="2"/>
      <c r="BA164" s="2"/>
      <c r="BB164" s="2"/>
      <c r="BC164" s="2"/>
      <c r="BD164" s="2"/>
      <c r="BE164" s="4"/>
      <c r="BF164" s="4"/>
      <c r="BG164" s="4"/>
      <c r="BH164" s="4"/>
      <c r="BI164" s="4"/>
      <c r="BJ164" s="4"/>
      <c r="BK164" s="4"/>
      <c r="BL164" s="4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5"/>
      <c r="BZ164" s="2"/>
      <c r="CA164" s="2"/>
    </row>
    <row r="165" spans="1:79" ht="12.75" customHeight="1">
      <c r="A165" s="1"/>
      <c r="B165" s="1"/>
      <c r="C165" s="1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3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4"/>
      <c r="AZ165" s="2"/>
      <c r="BA165" s="2"/>
      <c r="BB165" s="2"/>
      <c r="BC165" s="2"/>
      <c r="BD165" s="2"/>
      <c r="BE165" s="4"/>
      <c r="BF165" s="4"/>
      <c r="BG165" s="4"/>
      <c r="BH165" s="4"/>
      <c r="BI165" s="4"/>
      <c r="BJ165" s="4"/>
      <c r="BK165" s="4"/>
      <c r="BL165" s="4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5"/>
      <c r="BZ165" s="2"/>
      <c r="CA165" s="2"/>
    </row>
    <row r="166" spans="1:79" ht="12.75" customHeight="1">
      <c r="A166" s="1"/>
      <c r="B166" s="1"/>
      <c r="C166" s="1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3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4"/>
      <c r="AZ166" s="2"/>
      <c r="BA166" s="2"/>
      <c r="BB166" s="2"/>
      <c r="BC166" s="2"/>
      <c r="BD166" s="2"/>
      <c r="BE166" s="4"/>
      <c r="BF166" s="4"/>
      <c r="BG166" s="4"/>
      <c r="BH166" s="4"/>
      <c r="BI166" s="4"/>
      <c r="BJ166" s="4"/>
      <c r="BK166" s="4"/>
      <c r="BL166" s="4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5"/>
      <c r="BZ166" s="2"/>
      <c r="CA166" s="2"/>
    </row>
    <row r="167" spans="1:79" ht="12.75" customHeight="1">
      <c r="A167" s="1"/>
      <c r="B167" s="1"/>
      <c r="C167" s="1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4"/>
      <c r="AZ167" s="2"/>
      <c r="BA167" s="2"/>
      <c r="BB167" s="2"/>
      <c r="BC167" s="2"/>
      <c r="BD167" s="2"/>
      <c r="BE167" s="4"/>
      <c r="BF167" s="4"/>
      <c r="BG167" s="4"/>
      <c r="BH167" s="4"/>
      <c r="BI167" s="4"/>
      <c r="BJ167" s="4"/>
      <c r="BK167" s="4"/>
      <c r="BL167" s="4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5"/>
      <c r="BZ167" s="2"/>
      <c r="CA167" s="2"/>
    </row>
    <row r="168" spans="1:79" ht="12.75" customHeight="1">
      <c r="A168" s="1"/>
      <c r="B168" s="1"/>
      <c r="C168" s="1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4"/>
      <c r="AZ168" s="2"/>
      <c r="BA168" s="2"/>
      <c r="BB168" s="2"/>
      <c r="BC168" s="2"/>
      <c r="BD168" s="2"/>
      <c r="BE168" s="4"/>
      <c r="BF168" s="4"/>
      <c r="BG168" s="4"/>
      <c r="BH168" s="4"/>
      <c r="BI168" s="4"/>
      <c r="BJ168" s="4"/>
      <c r="BK168" s="4"/>
      <c r="BL168" s="4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5"/>
      <c r="BZ168" s="2"/>
      <c r="CA168" s="2"/>
    </row>
    <row r="169" spans="1:79" ht="12.75" customHeight="1">
      <c r="A169" s="1"/>
      <c r="B169" s="1"/>
      <c r="C169" s="1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4"/>
      <c r="AZ169" s="2"/>
      <c r="BA169" s="2"/>
      <c r="BB169" s="2"/>
      <c r="BC169" s="2"/>
      <c r="BD169" s="2"/>
      <c r="BE169" s="4"/>
      <c r="BF169" s="4"/>
      <c r="BG169" s="4"/>
      <c r="BH169" s="4"/>
      <c r="BI169" s="4"/>
      <c r="BJ169" s="4"/>
      <c r="BK169" s="4"/>
      <c r="BL169" s="4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5"/>
      <c r="BZ169" s="2"/>
      <c r="CA169" s="2"/>
    </row>
    <row r="170" spans="1:79" ht="12.75" customHeight="1">
      <c r="A170" s="1"/>
      <c r="B170" s="1"/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4"/>
      <c r="AZ170" s="2"/>
      <c r="BA170" s="2"/>
      <c r="BB170" s="2"/>
      <c r="BC170" s="2"/>
      <c r="BD170" s="2"/>
      <c r="BE170" s="4"/>
      <c r="BF170" s="4"/>
      <c r="BG170" s="4"/>
      <c r="BH170" s="4"/>
      <c r="BI170" s="4"/>
      <c r="BJ170" s="4"/>
      <c r="BK170" s="4"/>
      <c r="BL170" s="4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5"/>
      <c r="BZ170" s="2"/>
      <c r="CA170" s="2"/>
    </row>
    <row r="171" spans="1:79" ht="12.75" customHeight="1">
      <c r="A171" s="1"/>
      <c r="B171" s="1"/>
      <c r="C171" s="1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4"/>
      <c r="AZ171" s="2"/>
      <c r="BA171" s="2"/>
      <c r="BB171" s="2"/>
      <c r="BC171" s="2"/>
      <c r="BD171" s="2"/>
      <c r="BE171" s="4"/>
      <c r="BF171" s="4"/>
      <c r="BG171" s="4"/>
      <c r="BH171" s="4"/>
      <c r="BI171" s="4"/>
      <c r="BJ171" s="4"/>
      <c r="BK171" s="4"/>
      <c r="BL171" s="4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5"/>
      <c r="BZ171" s="2"/>
      <c r="CA171" s="2"/>
    </row>
    <row r="172" spans="1:79" ht="12.75" customHeight="1">
      <c r="A172" s="1"/>
      <c r="B172" s="1"/>
      <c r="C172" s="1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4"/>
      <c r="AZ172" s="2"/>
      <c r="BA172" s="2"/>
      <c r="BB172" s="2"/>
      <c r="BC172" s="2"/>
      <c r="BD172" s="2"/>
      <c r="BE172" s="4"/>
      <c r="BF172" s="4"/>
      <c r="BG172" s="4"/>
      <c r="BH172" s="4"/>
      <c r="BI172" s="4"/>
      <c r="BJ172" s="4"/>
      <c r="BK172" s="4"/>
      <c r="BL172" s="4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5"/>
      <c r="BZ172" s="2"/>
      <c r="CA172" s="2"/>
    </row>
    <row r="173" spans="1:79" ht="12.75" customHeight="1">
      <c r="A173" s="1"/>
      <c r="B173" s="1"/>
      <c r="C173" s="1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3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4"/>
      <c r="AZ173" s="2"/>
      <c r="BA173" s="2"/>
      <c r="BB173" s="2"/>
      <c r="BC173" s="2"/>
      <c r="BD173" s="2"/>
      <c r="BE173" s="4"/>
      <c r="BF173" s="4"/>
      <c r="BG173" s="4"/>
      <c r="BH173" s="4"/>
      <c r="BI173" s="4"/>
      <c r="BJ173" s="4"/>
      <c r="BK173" s="4"/>
      <c r="BL173" s="4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5"/>
      <c r="BZ173" s="2"/>
      <c r="CA173" s="2"/>
    </row>
    <row r="174" spans="1:79" ht="12.75" customHeight="1">
      <c r="A174" s="1"/>
      <c r="B174" s="1"/>
      <c r="C174" s="1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3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4"/>
      <c r="AZ174" s="2"/>
      <c r="BA174" s="2"/>
      <c r="BB174" s="2"/>
      <c r="BC174" s="2"/>
      <c r="BD174" s="2"/>
      <c r="BE174" s="4"/>
      <c r="BF174" s="4"/>
      <c r="BG174" s="4"/>
      <c r="BH174" s="4"/>
      <c r="BI174" s="4"/>
      <c r="BJ174" s="4"/>
      <c r="BK174" s="4"/>
      <c r="BL174" s="4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5"/>
      <c r="BZ174" s="2"/>
      <c r="CA174" s="2"/>
    </row>
    <row r="175" spans="1:79" ht="12.75" customHeight="1">
      <c r="A175" s="1"/>
      <c r="B175" s="1"/>
      <c r="C175" s="1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3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4"/>
      <c r="AZ175" s="2"/>
      <c r="BA175" s="2"/>
      <c r="BB175" s="2"/>
      <c r="BC175" s="2"/>
      <c r="BD175" s="2"/>
      <c r="BE175" s="4"/>
      <c r="BF175" s="4"/>
      <c r="BG175" s="4"/>
      <c r="BH175" s="4"/>
      <c r="BI175" s="4"/>
      <c r="BJ175" s="4"/>
      <c r="BK175" s="4"/>
      <c r="BL175" s="4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5"/>
      <c r="BZ175" s="2"/>
      <c r="CA175" s="2"/>
    </row>
    <row r="176" spans="1:79" ht="12.75" customHeight="1">
      <c r="A176" s="1"/>
      <c r="B176" s="1"/>
      <c r="C176" s="1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3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4"/>
      <c r="AZ176" s="2"/>
      <c r="BA176" s="2"/>
      <c r="BB176" s="2"/>
      <c r="BC176" s="2"/>
      <c r="BD176" s="2"/>
      <c r="BE176" s="4"/>
      <c r="BF176" s="4"/>
      <c r="BG176" s="4"/>
      <c r="BH176" s="4"/>
      <c r="BI176" s="4"/>
      <c r="BJ176" s="4"/>
      <c r="BK176" s="4"/>
      <c r="BL176" s="4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5"/>
      <c r="BZ176" s="2"/>
      <c r="CA176" s="2"/>
    </row>
    <row r="177" spans="1:79" ht="12.75" customHeight="1">
      <c r="A177" s="1"/>
      <c r="B177" s="1"/>
      <c r="C177" s="1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3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4"/>
      <c r="AZ177" s="2"/>
      <c r="BA177" s="2"/>
      <c r="BB177" s="2"/>
      <c r="BC177" s="2"/>
      <c r="BD177" s="2"/>
      <c r="BE177" s="4"/>
      <c r="BF177" s="4"/>
      <c r="BG177" s="4"/>
      <c r="BH177" s="4"/>
      <c r="BI177" s="4"/>
      <c r="BJ177" s="4"/>
      <c r="BK177" s="4"/>
      <c r="BL177" s="4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5"/>
      <c r="BZ177" s="2"/>
      <c r="CA177" s="2"/>
    </row>
    <row r="178" spans="1:79" ht="12.75" customHeight="1">
      <c r="A178" s="1"/>
      <c r="B178" s="1"/>
      <c r="C178" s="1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3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4"/>
      <c r="AZ178" s="2"/>
      <c r="BA178" s="2"/>
      <c r="BB178" s="2"/>
      <c r="BC178" s="2"/>
      <c r="BD178" s="2"/>
      <c r="BE178" s="4"/>
      <c r="BF178" s="4"/>
      <c r="BG178" s="4"/>
      <c r="BH178" s="4"/>
      <c r="BI178" s="4"/>
      <c r="BJ178" s="4"/>
      <c r="BK178" s="4"/>
      <c r="BL178" s="4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5"/>
      <c r="BZ178" s="2"/>
      <c r="CA178" s="2"/>
    </row>
    <row r="179" spans="1:79" ht="12.75" customHeight="1">
      <c r="A179" s="1"/>
      <c r="B179" s="1"/>
      <c r="C179" s="1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3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4"/>
      <c r="AZ179" s="2"/>
      <c r="BA179" s="2"/>
      <c r="BB179" s="2"/>
      <c r="BC179" s="2"/>
      <c r="BD179" s="2"/>
      <c r="BE179" s="4"/>
      <c r="BF179" s="4"/>
      <c r="BG179" s="4"/>
      <c r="BH179" s="4"/>
      <c r="BI179" s="4"/>
      <c r="BJ179" s="4"/>
      <c r="BK179" s="4"/>
      <c r="BL179" s="4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5"/>
      <c r="BZ179" s="2"/>
      <c r="CA179" s="2"/>
    </row>
    <row r="180" spans="1:79" ht="12.75" customHeight="1">
      <c r="A180" s="1"/>
      <c r="B180" s="1"/>
      <c r="C180" s="1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3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4"/>
      <c r="AZ180" s="2"/>
      <c r="BA180" s="2"/>
      <c r="BB180" s="2"/>
      <c r="BC180" s="2"/>
      <c r="BD180" s="2"/>
      <c r="BE180" s="4"/>
      <c r="BF180" s="4"/>
      <c r="BG180" s="4"/>
      <c r="BH180" s="4"/>
      <c r="BI180" s="4"/>
      <c r="BJ180" s="4"/>
      <c r="BK180" s="4"/>
      <c r="BL180" s="4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5"/>
      <c r="BZ180" s="2"/>
      <c r="CA180" s="2"/>
    </row>
    <row r="181" spans="1:79" ht="12.75" customHeight="1">
      <c r="A181" s="1"/>
      <c r="B181" s="1"/>
      <c r="C181" s="1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3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4"/>
      <c r="AZ181" s="2"/>
      <c r="BA181" s="2"/>
      <c r="BB181" s="2"/>
      <c r="BC181" s="2"/>
      <c r="BD181" s="2"/>
      <c r="BE181" s="4"/>
      <c r="BF181" s="4"/>
      <c r="BG181" s="4"/>
      <c r="BH181" s="4"/>
      <c r="BI181" s="4"/>
      <c r="BJ181" s="4"/>
      <c r="BK181" s="4"/>
      <c r="BL181" s="4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5"/>
      <c r="BZ181" s="2"/>
      <c r="CA181" s="2"/>
    </row>
    <row r="182" spans="1:79" ht="12.75" customHeight="1">
      <c r="A182" s="1"/>
      <c r="B182" s="1"/>
      <c r="C182" s="1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3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4"/>
      <c r="AZ182" s="2"/>
      <c r="BA182" s="2"/>
      <c r="BB182" s="2"/>
      <c r="BC182" s="2"/>
      <c r="BD182" s="2"/>
      <c r="BE182" s="4"/>
      <c r="BF182" s="4"/>
      <c r="BG182" s="4"/>
      <c r="BH182" s="4"/>
      <c r="BI182" s="4"/>
      <c r="BJ182" s="4"/>
      <c r="BK182" s="4"/>
      <c r="BL182" s="4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5"/>
      <c r="BZ182" s="2"/>
      <c r="CA182" s="2"/>
    </row>
    <row r="183" spans="1:79" ht="12.75" customHeight="1">
      <c r="A183" s="1"/>
      <c r="B183" s="1"/>
      <c r="C183" s="1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3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4"/>
      <c r="AZ183" s="2"/>
      <c r="BA183" s="2"/>
      <c r="BB183" s="2"/>
      <c r="BC183" s="2"/>
      <c r="BD183" s="2"/>
      <c r="BE183" s="4"/>
      <c r="BF183" s="4"/>
      <c r="BG183" s="4"/>
      <c r="BH183" s="4"/>
      <c r="BI183" s="4"/>
      <c r="BJ183" s="4"/>
      <c r="BK183" s="4"/>
      <c r="BL183" s="4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5"/>
      <c r="BZ183" s="2"/>
      <c r="CA183" s="2"/>
    </row>
    <row r="184" spans="1:79" ht="12.75" customHeight="1">
      <c r="A184" s="1"/>
      <c r="B184" s="1"/>
      <c r="C184" s="1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3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4"/>
      <c r="AZ184" s="2"/>
      <c r="BA184" s="2"/>
      <c r="BB184" s="2"/>
      <c r="BC184" s="2"/>
      <c r="BD184" s="2"/>
      <c r="BE184" s="4"/>
      <c r="BF184" s="4"/>
      <c r="BG184" s="4"/>
      <c r="BH184" s="4"/>
      <c r="BI184" s="4"/>
      <c r="BJ184" s="4"/>
      <c r="BK184" s="4"/>
      <c r="BL184" s="4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5"/>
      <c r="BZ184" s="2"/>
      <c r="CA184" s="2"/>
    </row>
    <row r="185" spans="1:79" ht="12.75" customHeight="1">
      <c r="A185" s="1"/>
      <c r="B185" s="1"/>
      <c r="C185" s="1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3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4"/>
      <c r="AZ185" s="2"/>
      <c r="BA185" s="2"/>
      <c r="BB185" s="2"/>
      <c r="BC185" s="2"/>
      <c r="BD185" s="2"/>
      <c r="BE185" s="4"/>
      <c r="BF185" s="4"/>
      <c r="BG185" s="4"/>
      <c r="BH185" s="4"/>
      <c r="BI185" s="4"/>
      <c r="BJ185" s="4"/>
      <c r="BK185" s="4"/>
      <c r="BL185" s="4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5"/>
      <c r="BZ185" s="2"/>
      <c r="CA185" s="2"/>
    </row>
    <row r="186" spans="1:79" ht="12.75" customHeight="1">
      <c r="A186" s="1"/>
      <c r="B186" s="1"/>
      <c r="C186" s="1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3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4"/>
      <c r="AZ186" s="2"/>
      <c r="BA186" s="2"/>
      <c r="BB186" s="2"/>
      <c r="BC186" s="2"/>
      <c r="BD186" s="2"/>
      <c r="BE186" s="4"/>
      <c r="BF186" s="4"/>
      <c r="BG186" s="4"/>
      <c r="BH186" s="4"/>
      <c r="BI186" s="4"/>
      <c r="BJ186" s="4"/>
      <c r="BK186" s="4"/>
      <c r="BL186" s="4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5"/>
      <c r="BZ186" s="2"/>
      <c r="CA186" s="2"/>
    </row>
    <row r="187" spans="1:79" ht="12.75" customHeight="1">
      <c r="A187" s="1"/>
      <c r="B187" s="1"/>
      <c r="C187" s="1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3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4"/>
      <c r="AZ187" s="2"/>
      <c r="BA187" s="2"/>
      <c r="BB187" s="2"/>
      <c r="BC187" s="2"/>
      <c r="BD187" s="2"/>
      <c r="BE187" s="4"/>
      <c r="BF187" s="4"/>
      <c r="BG187" s="4"/>
      <c r="BH187" s="4"/>
      <c r="BI187" s="4"/>
      <c r="BJ187" s="4"/>
      <c r="BK187" s="4"/>
      <c r="BL187" s="4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5"/>
      <c r="BZ187" s="2"/>
      <c r="CA187" s="2"/>
    </row>
    <row r="188" spans="1:79" ht="12.75" customHeight="1">
      <c r="A188" s="1"/>
      <c r="B188" s="1"/>
      <c r="C188" s="1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4"/>
      <c r="AZ188" s="2"/>
      <c r="BA188" s="2"/>
      <c r="BB188" s="2"/>
      <c r="BC188" s="2"/>
      <c r="BD188" s="2"/>
      <c r="BE188" s="4"/>
      <c r="BF188" s="4"/>
      <c r="BG188" s="4"/>
      <c r="BH188" s="4"/>
      <c r="BI188" s="4"/>
      <c r="BJ188" s="4"/>
      <c r="BK188" s="4"/>
      <c r="BL188" s="4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5"/>
      <c r="BZ188" s="2"/>
      <c r="CA188" s="2"/>
    </row>
    <row r="189" spans="1:79" ht="12.75" customHeight="1">
      <c r="A189" s="1"/>
      <c r="B189" s="1"/>
      <c r="C189" s="1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3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4"/>
      <c r="AZ189" s="2"/>
      <c r="BA189" s="2"/>
      <c r="BB189" s="2"/>
      <c r="BC189" s="2"/>
      <c r="BD189" s="2"/>
      <c r="BE189" s="4"/>
      <c r="BF189" s="4"/>
      <c r="BG189" s="4"/>
      <c r="BH189" s="4"/>
      <c r="BI189" s="4"/>
      <c r="BJ189" s="4"/>
      <c r="BK189" s="4"/>
      <c r="BL189" s="4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5"/>
      <c r="BZ189" s="2"/>
      <c r="CA189" s="2"/>
    </row>
    <row r="190" spans="1:79" ht="12.75" customHeight="1">
      <c r="A190" s="1"/>
      <c r="B190" s="1"/>
      <c r="C190" s="1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3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4"/>
      <c r="AZ190" s="2"/>
      <c r="BA190" s="2"/>
      <c r="BB190" s="2"/>
      <c r="BC190" s="2"/>
      <c r="BD190" s="2"/>
      <c r="BE190" s="4"/>
      <c r="BF190" s="4"/>
      <c r="BG190" s="4"/>
      <c r="BH190" s="4"/>
      <c r="BI190" s="4"/>
      <c r="BJ190" s="4"/>
      <c r="BK190" s="4"/>
      <c r="BL190" s="4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5"/>
      <c r="BZ190" s="2"/>
      <c r="CA190" s="2"/>
    </row>
    <row r="191" spans="1:79" ht="12.75" customHeight="1">
      <c r="A191" s="1"/>
      <c r="B191" s="1"/>
      <c r="C191" s="1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3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4"/>
      <c r="AZ191" s="2"/>
      <c r="BA191" s="2"/>
      <c r="BB191" s="2"/>
      <c r="BC191" s="2"/>
      <c r="BD191" s="2"/>
      <c r="BE191" s="4"/>
      <c r="BF191" s="4"/>
      <c r="BG191" s="4"/>
      <c r="BH191" s="4"/>
      <c r="BI191" s="4"/>
      <c r="BJ191" s="4"/>
      <c r="BK191" s="4"/>
      <c r="BL191" s="4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5"/>
      <c r="BZ191" s="2"/>
      <c r="CA191" s="2"/>
    </row>
    <row r="192" spans="1:79" ht="12.75" customHeight="1">
      <c r="A192" s="1"/>
      <c r="B192" s="1"/>
      <c r="C192" s="1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3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4"/>
      <c r="AZ192" s="2"/>
      <c r="BA192" s="2"/>
      <c r="BB192" s="2"/>
      <c r="BC192" s="2"/>
      <c r="BD192" s="2"/>
      <c r="BE192" s="4"/>
      <c r="BF192" s="4"/>
      <c r="BG192" s="4"/>
      <c r="BH192" s="4"/>
      <c r="BI192" s="4"/>
      <c r="BJ192" s="4"/>
      <c r="BK192" s="4"/>
      <c r="BL192" s="4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5"/>
      <c r="BZ192" s="2"/>
      <c r="CA192" s="2"/>
    </row>
    <row r="193" spans="1:79" ht="12.75" customHeight="1">
      <c r="A193" s="1"/>
      <c r="B193" s="1"/>
      <c r="C193" s="1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3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4"/>
      <c r="AZ193" s="2"/>
      <c r="BA193" s="2"/>
      <c r="BB193" s="2"/>
      <c r="BC193" s="2"/>
      <c r="BD193" s="2"/>
      <c r="BE193" s="4"/>
      <c r="BF193" s="4"/>
      <c r="BG193" s="4"/>
      <c r="BH193" s="4"/>
      <c r="BI193" s="4"/>
      <c r="BJ193" s="4"/>
      <c r="BK193" s="4"/>
      <c r="BL193" s="4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5"/>
      <c r="BZ193" s="2"/>
      <c r="CA193" s="2"/>
    </row>
    <row r="194" spans="1:79" ht="12.75" customHeight="1">
      <c r="A194" s="1"/>
      <c r="B194" s="1"/>
      <c r="C194" s="1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3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4"/>
      <c r="AZ194" s="2"/>
      <c r="BA194" s="2"/>
      <c r="BB194" s="2"/>
      <c r="BC194" s="2"/>
      <c r="BD194" s="2"/>
      <c r="BE194" s="4"/>
      <c r="BF194" s="4"/>
      <c r="BG194" s="4"/>
      <c r="BH194" s="4"/>
      <c r="BI194" s="4"/>
      <c r="BJ194" s="4"/>
      <c r="BK194" s="4"/>
      <c r="BL194" s="4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5"/>
      <c r="BZ194" s="2"/>
      <c r="CA194" s="2"/>
    </row>
    <row r="195" spans="1:79" ht="12.75" customHeight="1">
      <c r="A195" s="1"/>
      <c r="B195" s="1"/>
      <c r="C195" s="1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3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4"/>
      <c r="AZ195" s="2"/>
      <c r="BA195" s="2"/>
      <c r="BB195" s="2"/>
      <c r="BC195" s="2"/>
      <c r="BD195" s="2"/>
      <c r="BE195" s="4"/>
      <c r="BF195" s="4"/>
      <c r="BG195" s="4"/>
      <c r="BH195" s="4"/>
      <c r="BI195" s="4"/>
      <c r="BJ195" s="4"/>
      <c r="BK195" s="4"/>
      <c r="BL195" s="4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5"/>
      <c r="BZ195" s="2"/>
      <c r="CA195" s="2"/>
    </row>
    <row r="196" spans="1:79" ht="12.75" customHeight="1">
      <c r="A196" s="1"/>
      <c r="B196" s="1"/>
      <c r="C196" s="1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3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4"/>
      <c r="AZ196" s="2"/>
      <c r="BA196" s="2"/>
      <c r="BB196" s="2"/>
      <c r="BC196" s="2"/>
      <c r="BD196" s="2"/>
      <c r="BE196" s="4"/>
      <c r="BF196" s="4"/>
      <c r="BG196" s="4"/>
      <c r="BH196" s="4"/>
      <c r="BI196" s="4"/>
      <c r="BJ196" s="4"/>
      <c r="BK196" s="4"/>
      <c r="BL196" s="4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5"/>
      <c r="BZ196" s="2"/>
      <c r="CA196" s="2"/>
    </row>
    <row r="197" spans="1:79" ht="12.75" customHeight="1">
      <c r="A197" s="1"/>
      <c r="B197" s="1"/>
      <c r="C197" s="1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3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4"/>
      <c r="AZ197" s="2"/>
      <c r="BA197" s="2"/>
      <c r="BB197" s="2"/>
      <c r="BC197" s="2"/>
      <c r="BD197" s="2"/>
      <c r="BE197" s="4"/>
      <c r="BF197" s="4"/>
      <c r="BG197" s="4"/>
      <c r="BH197" s="4"/>
      <c r="BI197" s="4"/>
      <c r="BJ197" s="4"/>
      <c r="BK197" s="4"/>
      <c r="BL197" s="4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5"/>
      <c r="BZ197" s="2"/>
      <c r="CA197" s="2"/>
    </row>
    <row r="198" spans="1:79" ht="12.75" customHeight="1">
      <c r="A198" s="1"/>
      <c r="B198" s="1"/>
      <c r="C198" s="1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3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4"/>
      <c r="AZ198" s="2"/>
      <c r="BA198" s="2"/>
      <c r="BB198" s="2"/>
      <c r="BC198" s="2"/>
      <c r="BD198" s="2"/>
      <c r="BE198" s="4"/>
      <c r="BF198" s="4"/>
      <c r="BG198" s="4"/>
      <c r="BH198" s="4"/>
      <c r="BI198" s="4"/>
      <c r="BJ198" s="4"/>
      <c r="BK198" s="4"/>
      <c r="BL198" s="4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5"/>
      <c r="BZ198" s="2"/>
      <c r="CA198" s="2"/>
    </row>
    <row r="199" spans="1:79" ht="12.75" customHeight="1">
      <c r="A199" s="1"/>
      <c r="B199" s="1"/>
      <c r="C199" s="1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3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4"/>
      <c r="AZ199" s="2"/>
      <c r="BA199" s="2"/>
      <c r="BB199" s="2"/>
      <c r="BC199" s="2"/>
      <c r="BD199" s="2"/>
      <c r="BE199" s="4"/>
      <c r="BF199" s="4"/>
      <c r="BG199" s="4"/>
      <c r="BH199" s="4"/>
      <c r="BI199" s="4"/>
      <c r="BJ199" s="4"/>
      <c r="BK199" s="4"/>
      <c r="BL199" s="4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5"/>
      <c r="BZ199" s="2"/>
      <c r="CA199" s="2"/>
    </row>
    <row r="200" spans="1:79" ht="12.75" customHeight="1">
      <c r="A200" s="1"/>
      <c r="B200" s="1"/>
      <c r="C200" s="1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3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4"/>
      <c r="AZ200" s="2"/>
      <c r="BA200" s="2"/>
      <c r="BB200" s="2"/>
      <c r="BC200" s="2"/>
      <c r="BD200" s="2"/>
      <c r="BE200" s="4"/>
      <c r="BF200" s="4"/>
      <c r="BG200" s="4"/>
      <c r="BH200" s="4"/>
      <c r="BI200" s="4"/>
      <c r="BJ200" s="4"/>
      <c r="BK200" s="4"/>
      <c r="BL200" s="4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5"/>
      <c r="BZ200" s="2"/>
      <c r="CA200" s="2"/>
    </row>
    <row r="201" spans="1:79" ht="12.75" customHeight="1">
      <c r="A201" s="1"/>
      <c r="B201" s="1"/>
      <c r="C201" s="1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3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4"/>
      <c r="AZ201" s="2"/>
      <c r="BA201" s="2"/>
      <c r="BB201" s="2"/>
      <c r="BC201" s="2"/>
      <c r="BD201" s="2"/>
      <c r="BE201" s="4"/>
      <c r="BF201" s="4"/>
      <c r="BG201" s="4"/>
      <c r="BH201" s="4"/>
      <c r="BI201" s="4"/>
      <c r="BJ201" s="4"/>
      <c r="BK201" s="4"/>
      <c r="BL201" s="4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5"/>
      <c r="BZ201" s="2"/>
      <c r="CA201" s="2"/>
    </row>
    <row r="202" spans="1:79" ht="12.75" customHeight="1">
      <c r="A202" s="1"/>
      <c r="B202" s="1"/>
      <c r="C202" s="1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3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4"/>
      <c r="AZ202" s="2"/>
      <c r="BA202" s="2"/>
      <c r="BB202" s="2"/>
      <c r="BC202" s="2"/>
      <c r="BD202" s="2"/>
      <c r="BE202" s="4"/>
      <c r="BF202" s="4"/>
      <c r="BG202" s="4"/>
      <c r="BH202" s="4"/>
      <c r="BI202" s="4"/>
      <c r="BJ202" s="4"/>
      <c r="BK202" s="4"/>
      <c r="BL202" s="4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5"/>
      <c r="BZ202" s="2"/>
      <c r="CA202" s="2"/>
    </row>
    <row r="203" spans="1:79" ht="12.75" customHeight="1">
      <c r="A203" s="1"/>
      <c r="B203" s="1"/>
      <c r="C203" s="1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3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4"/>
      <c r="AZ203" s="2"/>
      <c r="BA203" s="2"/>
      <c r="BB203" s="2"/>
      <c r="BC203" s="2"/>
      <c r="BD203" s="2"/>
      <c r="BE203" s="4"/>
      <c r="BF203" s="4"/>
      <c r="BG203" s="4"/>
      <c r="BH203" s="4"/>
      <c r="BI203" s="4"/>
      <c r="BJ203" s="4"/>
      <c r="BK203" s="4"/>
      <c r="BL203" s="4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5"/>
      <c r="BZ203" s="2"/>
      <c r="CA203" s="2"/>
    </row>
    <row r="204" spans="1:79" ht="12.75" customHeight="1">
      <c r="A204" s="1"/>
      <c r="B204" s="1"/>
      <c r="C204" s="1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3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4"/>
      <c r="AZ204" s="2"/>
      <c r="BA204" s="2"/>
      <c r="BB204" s="2"/>
      <c r="BC204" s="2"/>
      <c r="BD204" s="2"/>
      <c r="BE204" s="4"/>
      <c r="BF204" s="4"/>
      <c r="BG204" s="4"/>
      <c r="BH204" s="4"/>
      <c r="BI204" s="4"/>
      <c r="BJ204" s="4"/>
      <c r="BK204" s="4"/>
      <c r="BL204" s="4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5"/>
      <c r="BZ204" s="2"/>
      <c r="CA204" s="2"/>
    </row>
    <row r="205" spans="1:79" ht="12.75" customHeight="1">
      <c r="A205" s="1"/>
      <c r="B205" s="1"/>
      <c r="C205" s="1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3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4"/>
      <c r="AZ205" s="2"/>
      <c r="BA205" s="2"/>
      <c r="BB205" s="2"/>
      <c r="BC205" s="2"/>
      <c r="BD205" s="2"/>
      <c r="BE205" s="4"/>
      <c r="BF205" s="4"/>
      <c r="BG205" s="4"/>
      <c r="BH205" s="4"/>
      <c r="BI205" s="4"/>
      <c r="BJ205" s="4"/>
      <c r="BK205" s="4"/>
      <c r="BL205" s="4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5"/>
      <c r="BZ205" s="2"/>
      <c r="CA205" s="2"/>
    </row>
    <row r="206" spans="1:79" ht="12.75" customHeight="1">
      <c r="A206" s="1"/>
      <c r="B206" s="1"/>
      <c r="C206" s="1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3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4"/>
      <c r="AZ206" s="2"/>
      <c r="BA206" s="2"/>
      <c r="BB206" s="2"/>
      <c r="BC206" s="2"/>
      <c r="BD206" s="2"/>
      <c r="BE206" s="4"/>
      <c r="BF206" s="4"/>
      <c r="BG206" s="4"/>
      <c r="BH206" s="4"/>
      <c r="BI206" s="4"/>
      <c r="BJ206" s="4"/>
      <c r="BK206" s="4"/>
      <c r="BL206" s="4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5"/>
      <c r="BZ206" s="2"/>
      <c r="CA206" s="2"/>
    </row>
    <row r="207" spans="1:79" ht="12.75" customHeight="1">
      <c r="A207" s="1"/>
      <c r="B207" s="1"/>
      <c r="C207" s="1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4"/>
      <c r="AZ207" s="2"/>
      <c r="BA207" s="2"/>
      <c r="BB207" s="2"/>
      <c r="BC207" s="2"/>
      <c r="BD207" s="2"/>
      <c r="BE207" s="4"/>
      <c r="BF207" s="4"/>
      <c r="BG207" s="4"/>
      <c r="BH207" s="4"/>
      <c r="BI207" s="4"/>
      <c r="BJ207" s="4"/>
      <c r="BK207" s="4"/>
      <c r="BL207" s="4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5"/>
      <c r="BZ207" s="2"/>
      <c r="CA207" s="2"/>
    </row>
    <row r="208" spans="1:79" ht="12.75" customHeight="1">
      <c r="A208" s="1"/>
      <c r="B208" s="1"/>
      <c r="C208" s="1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4"/>
      <c r="AZ208" s="2"/>
      <c r="BA208" s="2"/>
      <c r="BB208" s="2"/>
      <c r="BC208" s="2"/>
      <c r="BD208" s="2"/>
      <c r="BE208" s="4"/>
      <c r="BF208" s="4"/>
      <c r="BG208" s="4"/>
      <c r="BH208" s="4"/>
      <c r="BI208" s="4"/>
      <c r="BJ208" s="4"/>
      <c r="BK208" s="4"/>
      <c r="BL208" s="4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5"/>
      <c r="BZ208" s="2"/>
      <c r="CA208" s="2"/>
    </row>
    <row r="209" spans="1:79" ht="12.75" customHeight="1">
      <c r="A209" s="1"/>
      <c r="B209" s="1"/>
      <c r="C209" s="1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4"/>
      <c r="AZ209" s="2"/>
      <c r="BA209" s="2"/>
      <c r="BB209" s="2"/>
      <c r="BC209" s="2"/>
      <c r="BD209" s="2"/>
      <c r="BE209" s="4"/>
      <c r="BF209" s="4"/>
      <c r="BG209" s="4"/>
      <c r="BH209" s="4"/>
      <c r="BI209" s="4"/>
      <c r="BJ209" s="4"/>
      <c r="BK209" s="4"/>
      <c r="BL209" s="4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5"/>
      <c r="BZ209" s="2"/>
      <c r="CA209" s="2"/>
    </row>
    <row r="210" spans="1:79" ht="12.75" customHeight="1">
      <c r="A210" s="1"/>
      <c r="B210" s="1"/>
      <c r="C210" s="1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3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4"/>
      <c r="AZ210" s="2"/>
      <c r="BA210" s="2"/>
      <c r="BB210" s="2"/>
      <c r="BC210" s="2"/>
      <c r="BD210" s="2"/>
      <c r="BE210" s="4"/>
      <c r="BF210" s="4"/>
      <c r="BG210" s="4"/>
      <c r="BH210" s="4"/>
      <c r="BI210" s="4"/>
      <c r="BJ210" s="4"/>
      <c r="BK210" s="4"/>
      <c r="BL210" s="4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5"/>
      <c r="BZ210" s="2"/>
      <c r="CA210" s="2"/>
    </row>
    <row r="211" spans="1:79" ht="12.75" customHeight="1">
      <c r="A211" s="1"/>
      <c r="B211" s="1"/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4"/>
      <c r="AZ211" s="2"/>
      <c r="BA211" s="2"/>
      <c r="BB211" s="2"/>
      <c r="BC211" s="2"/>
      <c r="BD211" s="2"/>
      <c r="BE211" s="4"/>
      <c r="BF211" s="4"/>
      <c r="BG211" s="4"/>
      <c r="BH211" s="4"/>
      <c r="BI211" s="4"/>
      <c r="BJ211" s="4"/>
      <c r="BK211" s="4"/>
      <c r="BL211" s="4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5"/>
      <c r="BZ211" s="2"/>
      <c r="CA211" s="2"/>
    </row>
    <row r="212" spans="1:79" ht="12.75" customHeight="1">
      <c r="A212" s="1"/>
      <c r="B212" s="1"/>
      <c r="C212" s="1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3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4"/>
      <c r="AZ212" s="2"/>
      <c r="BA212" s="2"/>
      <c r="BB212" s="2"/>
      <c r="BC212" s="2"/>
      <c r="BD212" s="2"/>
      <c r="BE212" s="4"/>
      <c r="BF212" s="4"/>
      <c r="BG212" s="4"/>
      <c r="BH212" s="4"/>
      <c r="BI212" s="4"/>
      <c r="BJ212" s="4"/>
      <c r="BK212" s="4"/>
      <c r="BL212" s="4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5"/>
      <c r="BZ212" s="2"/>
      <c r="CA212" s="2"/>
    </row>
    <row r="213" spans="1:79" ht="12.75" customHeight="1">
      <c r="A213" s="1"/>
      <c r="B213" s="1"/>
      <c r="C213" s="1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3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4"/>
      <c r="AZ213" s="2"/>
      <c r="BA213" s="2"/>
      <c r="BB213" s="2"/>
      <c r="BC213" s="2"/>
      <c r="BD213" s="2"/>
      <c r="BE213" s="4"/>
      <c r="BF213" s="4"/>
      <c r="BG213" s="4"/>
      <c r="BH213" s="4"/>
      <c r="BI213" s="4"/>
      <c r="BJ213" s="4"/>
      <c r="BK213" s="4"/>
      <c r="BL213" s="4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5"/>
      <c r="BZ213" s="2"/>
      <c r="CA213" s="2"/>
    </row>
    <row r="214" spans="1:79" ht="12.75" customHeight="1">
      <c r="A214" s="1"/>
      <c r="B214" s="1"/>
      <c r="C214" s="1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3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4"/>
      <c r="AZ214" s="2"/>
      <c r="BA214" s="2"/>
      <c r="BB214" s="2"/>
      <c r="BC214" s="2"/>
      <c r="BD214" s="2"/>
      <c r="BE214" s="4"/>
      <c r="BF214" s="4"/>
      <c r="BG214" s="4"/>
      <c r="BH214" s="4"/>
      <c r="BI214" s="4"/>
      <c r="BJ214" s="4"/>
      <c r="BK214" s="4"/>
      <c r="BL214" s="4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5"/>
      <c r="BZ214" s="2"/>
      <c r="CA214" s="2"/>
    </row>
    <row r="215" spans="1:79" ht="12.75" customHeight="1">
      <c r="A215" s="1"/>
      <c r="B215" s="1"/>
      <c r="C215" s="1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3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4"/>
      <c r="AZ215" s="2"/>
      <c r="BA215" s="2"/>
      <c r="BB215" s="2"/>
      <c r="BC215" s="2"/>
      <c r="BD215" s="2"/>
      <c r="BE215" s="4"/>
      <c r="BF215" s="4"/>
      <c r="BG215" s="4"/>
      <c r="BH215" s="4"/>
      <c r="BI215" s="4"/>
      <c r="BJ215" s="4"/>
      <c r="BK215" s="4"/>
      <c r="BL215" s="4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5"/>
      <c r="BZ215" s="2"/>
      <c r="CA215" s="2"/>
    </row>
    <row r="216" spans="1:79" ht="12.75" customHeight="1">
      <c r="A216" s="1"/>
      <c r="B216" s="1"/>
      <c r="C216" s="1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3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4"/>
      <c r="AZ216" s="2"/>
      <c r="BA216" s="2"/>
      <c r="BB216" s="2"/>
      <c r="BC216" s="2"/>
      <c r="BD216" s="2"/>
      <c r="BE216" s="4"/>
      <c r="BF216" s="4"/>
      <c r="BG216" s="4"/>
      <c r="BH216" s="4"/>
      <c r="BI216" s="4"/>
      <c r="BJ216" s="4"/>
      <c r="BK216" s="4"/>
      <c r="BL216" s="4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5"/>
      <c r="BZ216" s="2"/>
      <c r="CA216" s="2"/>
    </row>
    <row r="217" spans="1:79" ht="12.75" customHeight="1">
      <c r="A217" s="1"/>
      <c r="B217" s="1"/>
      <c r="C217" s="1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3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4"/>
      <c r="AZ217" s="2"/>
      <c r="BA217" s="2"/>
      <c r="BB217" s="2"/>
      <c r="BC217" s="2"/>
      <c r="BD217" s="2"/>
      <c r="BE217" s="4"/>
      <c r="BF217" s="4"/>
      <c r="BG217" s="4"/>
      <c r="BH217" s="4"/>
      <c r="BI217" s="4"/>
      <c r="BJ217" s="4"/>
      <c r="BK217" s="4"/>
      <c r="BL217" s="4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5"/>
      <c r="BZ217" s="2"/>
      <c r="CA217" s="2"/>
    </row>
    <row r="218" spans="1:79" ht="12.75" customHeight="1">
      <c r="A218" s="1"/>
      <c r="B218" s="1"/>
      <c r="C218" s="1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4"/>
      <c r="AZ218" s="2"/>
      <c r="BA218" s="2"/>
      <c r="BB218" s="2"/>
      <c r="BC218" s="2"/>
      <c r="BD218" s="2"/>
      <c r="BE218" s="4"/>
      <c r="BF218" s="4"/>
      <c r="BG218" s="4"/>
      <c r="BH218" s="4"/>
      <c r="BI218" s="4"/>
      <c r="BJ218" s="4"/>
      <c r="BK218" s="4"/>
      <c r="BL218" s="4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5"/>
      <c r="BZ218" s="2"/>
      <c r="CA218" s="2"/>
    </row>
    <row r="219" spans="1:79" ht="12.75" customHeight="1">
      <c r="A219" s="1"/>
      <c r="B219" s="1"/>
      <c r="C219" s="1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4"/>
      <c r="AZ219" s="2"/>
      <c r="BA219" s="2"/>
      <c r="BB219" s="2"/>
      <c r="BC219" s="2"/>
      <c r="BD219" s="2"/>
      <c r="BE219" s="4"/>
      <c r="BF219" s="4"/>
      <c r="BG219" s="4"/>
      <c r="BH219" s="4"/>
      <c r="BI219" s="4"/>
      <c r="BJ219" s="4"/>
      <c r="BK219" s="4"/>
      <c r="BL219" s="4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5"/>
      <c r="BZ219" s="2"/>
      <c r="CA219" s="2"/>
    </row>
    <row r="220" spans="1:79" ht="12.75" customHeight="1">
      <c r="A220" s="1"/>
      <c r="B220" s="1"/>
      <c r="C220" s="1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4"/>
      <c r="AZ220" s="2"/>
      <c r="BA220" s="2"/>
      <c r="BB220" s="2"/>
      <c r="BC220" s="2"/>
      <c r="BD220" s="2"/>
      <c r="BE220" s="4"/>
      <c r="BF220" s="4"/>
      <c r="BG220" s="4"/>
      <c r="BH220" s="4"/>
      <c r="BI220" s="4"/>
      <c r="BJ220" s="4"/>
      <c r="BK220" s="4"/>
      <c r="BL220" s="4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5"/>
      <c r="BZ220" s="2"/>
      <c r="CA220" s="2"/>
    </row>
    <row r="221" spans="1:79" ht="12.75" customHeight="1">
      <c r="A221" s="1"/>
      <c r="B221" s="1"/>
      <c r="C221" s="1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3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4"/>
      <c r="AZ221" s="2"/>
      <c r="BA221" s="2"/>
      <c r="BB221" s="2"/>
      <c r="BC221" s="2"/>
      <c r="BD221" s="2"/>
      <c r="BE221" s="4"/>
      <c r="BF221" s="4"/>
      <c r="BG221" s="4"/>
      <c r="BH221" s="4"/>
      <c r="BI221" s="4"/>
      <c r="BJ221" s="4"/>
      <c r="BK221" s="4"/>
      <c r="BL221" s="4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5"/>
      <c r="BZ221" s="2"/>
      <c r="CA221" s="2"/>
    </row>
    <row r="222" spans="1:79" ht="12.75" customHeight="1">
      <c r="A222" s="1"/>
      <c r="B222" s="1"/>
      <c r="C222" s="1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3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4"/>
      <c r="AZ222" s="2"/>
      <c r="BA222" s="2"/>
      <c r="BB222" s="2"/>
      <c r="BC222" s="2"/>
      <c r="BD222" s="2"/>
      <c r="BE222" s="4"/>
      <c r="BF222" s="4"/>
      <c r="BG222" s="4"/>
      <c r="BH222" s="4"/>
      <c r="BI222" s="4"/>
      <c r="BJ222" s="4"/>
      <c r="BK222" s="4"/>
      <c r="BL222" s="4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5"/>
      <c r="BZ222" s="2"/>
      <c r="CA222" s="2"/>
    </row>
    <row r="223" spans="1:79" ht="12.75" customHeight="1">
      <c r="A223" s="1"/>
      <c r="B223" s="1"/>
      <c r="C223" s="1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3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4"/>
      <c r="AZ223" s="2"/>
      <c r="BA223" s="2"/>
      <c r="BB223" s="2"/>
      <c r="BC223" s="2"/>
      <c r="BD223" s="2"/>
      <c r="BE223" s="4"/>
      <c r="BF223" s="4"/>
      <c r="BG223" s="4"/>
      <c r="BH223" s="4"/>
      <c r="BI223" s="4"/>
      <c r="BJ223" s="4"/>
      <c r="BK223" s="4"/>
      <c r="BL223" s="4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5"/>
      <c r="BZ223" s="2"/>
      <c r="CA223" s="2"/>
    </row>
    <row r="224" spans="1:79" ht="12.75" customHeight="1">
      <c r="A224" s="1"/>
      <c r="B224" s="1"/>
      <c r="C224" s="1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3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4"/>
      <c r="AZ224" s="2"/>
      <c r="BA224" s="2"/>
      <c r="BB224" s="2"/>
      <c r="BC224" s="2"/>
      <c r="BD224" s="2"/>
      <c r="BE224" s="4"/>
      <c r="BF224" s="4"/>
      <c r="BG224" s="4"/>
      <c r="BH224" s="4"/>
      <c r="BI224" s="4"/>
      <c r="BJ224" s="4"/>
      <c r="BK224" s="4"/>
      <c r="BL224" s="4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5"/>
      <c r="BZ224" s="2"/>
      <c r="CA224" s="2"/>
    </row>
    <row r="225" spans="1:79" ht="12.75" customHeight="1">
      <c r="A225" s="1"/>
      <c r="B225" s="1"/>
      <c r="C225" s="1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3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4"/>
      <c r="AZ225" s="2"/>
      <c r="BA225" s="2"/>
      <c r="BB225" s="2"/>
      <c r="BC225" s="2"/>
      <c r="BD225" s="2"/>
      <c r="BE225" s="4"/>
      <c r="BF225" s="4"/>
      <c r="BG225" s="4"/>
      <c r="BH225" s="4"/>
      <c r="BI225" s="4"/>
      <c r="BJ225" s="4"/>
      <c r="BK225" s="4"/>
      <c r="BL225" s="4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5"/>
      <c r="BZ225" s="2"/>
      <c r="CA225" s="2"/>
    </row>
    <row r="226" spans="1:79" ht="12.75" customHeight="1">
      <c r="A226" s="1"/>
      <c r="B226" s="1"/>
      <c r="C226" s="1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3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4"/>
      <c r="AZ226" s="2"/>
      <c r="BA226" s="2"/>
      <c r="BB226" s="2"/>
      <c r="BC226" s="2"/>
      <c r="BD226" s="2"/>
      <c r="BE226" s="4"/>
      <c r="BF226" s="4"/>
      <c r="BG226" s="4"/>
      <c r="BH226" s="4"/>
      <c r="BI226" s="4"/>
      <c r="BJ226" s="4"/>
      <c r="BK226" s="4"/>
      <c r="BL226" s="4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5"/>
      <c r="BZ226" s="2"/>
      <c r="CA226" s="2"/>
    </row>
    <row r="227" spans="1:79" ht="12.75" customHeight="1">
      <c r="A227" s="1"/>
      <c r="B227" s="1"/>
      <c r="C227" s="1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3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4"/>
      <c r="AZ227" s="2"/>
      <c r="BA227" s="2"/>
      <c r="BB227" s="2"/>
      <c r="BC227" s="2"/>
      <c r="BD227" s="2"/>
      <c r="BE227" s="4"/>
      <c r="BF227" s="4"/>
      <c r="BG227" s="4"/>
      <c r="BH227" s="4"/>
      <c r="BI227" s="4"/>
      <c r="BJ227" s="4"/>
      <c r="BK227" s="4"/>
      <c r="BL227" s="4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5"/>
      <c r="BZ227" s="2"/>
      <c r="CA227" s="2"/>
    </row>
    <row r="228" spans="1:79" ht="12.75" customHeight="1">
      <c r="A228" s="1"/>
      <c r="B228" s="1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3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4"/>
      <c r="AZ228" s="2"/>
      <c r="BA228" s="2"/>
      <c r="BB228" s="2"/>
      <c r="BC228" s="2"/>
      <c r="BD228" s="2"/>
      <c r="BE228" s="4"/>
      <c r="BF228" s="4"/>
      <c r="BG228" s="4"/>
      <c r="BH228" s="4"/>
      <c r="BI228" s="4"/>
      <c r="BJ228" s="4"/>
      <c r="BK228" s="4"/>
      <c r="BL228" s="4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5"/>
      <c r="BZ228" s="2"/>
      <c r="CA228" s="2"/>
    </row>
    <row r="229" spans="1:79" ht="12.75" customHeight="1">
      <c r="A229" s="1"/>
      <c r="B229" s="1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3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4"/>
      <c r="AZ229" s="2"/>
      <c r="BA229" s="2"/>
      <c r="BB229" s="2"/>
      <c r="BC229" s="2"/>
      <c r="BD229" s="2"/>
      <c r="BE229" s="4"/>
      <c r="BF229" s="4"/>
      <c r="BG229" s="4"/>
      <c r="BH229" s="4"/>
      <c r="BI229" s="4"/>
      <c r="BJ229" s="4"/>
      <c r="BK229" s="4"/>
      <c r="BL229" s="4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5"/>
      <c r="BZ229" s="2"/>
      <c r="CA229" s="2"/>
    </row>
    <row r="230" spans="1:79" ht="12.75" customHeight="1">
      <c r="A230" s="1"/>
      <c r="B230" s="1"/>
      <c r="C230" s="1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3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4"/>
      <c r="AZ230" s="2"/>
      <c r="BA230" s="2"/>
      <c r="BB230" s="2"/>
      <c r="BC230" s="2"/>
      <c r="BD230" s="2"/>
      <c r="BE230" s="4"/>
      <c r="BF230" s="4"/>
      <c r="BG230" s="4"/>
      <c r="BH230" s="4"/>
      <c r="BI230" s="4"/>
      <c r="BJ230" s="4"/>
      <c r="BK230" s="4"/>
      <c r="BL230" s="4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5"/>
      <c r="BZ230" s="2"/>
      <c r="CA230" s="2"/>
    </row>
    <row r="231" spans="1:79" ht="12.75" customHeight="1">
      <c r="A231" s="1"/>
      <c r="B231" s="1"/>
      <c r="C231" s="1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3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4"/>
      <c r="AZ231" s="2"/>
      <c r="BA231" s="2"/>
      <c r="BB231" s="2"/>
      <c r="BC231" s="2"/>
      <c r="BD231" s="2"/>
      <c r="BE231" s="4"/>
      <c r="BF231" s="4"/>
      <c r="BG231" s="4"/>
      <c r="BH231" s="4"/>
      <c r="BI231" s="4"/>
      <c r="BJ231" s="4"/>
      <c r="BK231" s="4"/>
      <c r="BL231" s="4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5"/>
      <c r="BZ231" s="2"/>
      <c r="CA231" s="2"/>
    </row>
    <row r="232" spans="1:79" ht="12.75" customHeight="1">
      <c r="A232" s="1"/>
      <c r="B232" s="1"/>
      <c r="C232" s="1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3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4"/>
      <c r="AZ232" s="2"/>
      <c r="BA232" s="2"/>
      <c r="BB232" s="2"/>
      <c r="BC232" s="2"/>
      <c r="BD232" s="2"/>
      <c r="BE232" s="4"/>
      <c r="BF232" s="4"/>
      <c r="BG232" s="4"/>
      <c r="BH232" s="4"/>
      <c r="BI232" s="4"/>
      <c r="BJ232" s="4"/>
      <c r="BK232" s="4"/>
      <c r="BL232" s="4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5"/>
      <c r="BZ232" s="2"/>
      <c r="CA232" s="2"/>
    </row>
    <row r="233" spans="1:79" ht="12.75" customHeight="1">
      <c r="A233" s="1"/>
      <c r="B233" s="1"/>
      <c r="C233" s="1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3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4"/>
      <c r="AZ233" s="2"/>
      <c r="BA233" s="2"/>
      <c r="BB233" s="2"/>
      <c r="BC233" s="2"/>
      <c r="BD233" s="2"/>
      <c r="BE233" s="4"/>
      <c r="BF233" s="4"/>
      <c r="BG233" s="4"/>
      <c r="BH233" s="4"/>
      <c r="BI233" s="4"/>
      <c r="BJ233" s="4"/>
      <c r="BK233" s="4"/>
      <c r="BL233" s="4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5"/>
      <c r="BZ233" s="2"/>
      <c r="CA233" s="2"/>
    </row>
    <row r="234" spans="1:79" ht="12.75" customHeight="1">
      <c r="A234" s="1"/>
      <c r="B234" s="1"/>
      <c r="C234" s="1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3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4"/>
      <c r="AZ234" s="2"/>
      <c r="BA234" s="2"/>
      <c r="BB234" s="2"/>
      <c r="BC234" s="2"/>
      <c r="BD234" s="2"/>
      <c r="BE234" s="4"/>
      <c r="BF234" s="4"/>
      <c r="BG234" s="4"/>
      <c r="BH234" s="4"/>
      <c r="BI234" s="4"/>
      <c r="BJ234" s="4"/>
      <c r="BK234" s="4"/>
      <c r="BL234" s="4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5"/>
      <c r="BZ234" s="2"/>
      <c r="CA234" s="2"/>
    </row>
    <row r="235" spans="1:79" ht="12.75" customHeight="1">
      <c r="A235" s="1"/>
      <c r="B235" s="1"/>
      <c r="C235" s="1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3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4"/>
      <c r="AZ235" s="2"/>
      <c r="BA235" s="2"/>
      <c r="BB235" s="2"/>
      <c r="BC235" s="2"/>
      <c r="BD235" s="2"/>
      <c r="BE235" s="4"/>
      <c r="BF235" s="4"/>
      <c r="BG235" s="4"/>
      <c r="BH235" s="4"/>
      <c r="BI235" s="4"/>
      <c r="BJ235" s="4"/>
      <c r="BK235" s="4"/>
      <c r="BL235" s="4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5"/>
      <c r="BZ235" s="2"/>
      <c r="CA235" s="2"/>
    </row>
    <row r="236" spans="1:79" ht="12.75" customHeight="1">
      <c r="A236" s="1"/>
      <c r="B236" s="1"/>
      <c r="C236" s="1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3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4"/>
      <c r="AZ236" s="2"/>
      <c r="BA236" s="2"/>
      <c r="BB236" s="2"/>
      <c r="BC236" s="2"/>
      <c r="BD236" s="2"/>
      <c r="BE236" s="4"/>
      <c r="BF236" s="4"/>
      <c r="BG236" s="4"/>
      <c r="BH236" s="4"/>
      <c r="BI236" s="4"/>
      <c r="BJ236" s="4"/>
      <c r="BK236" s="4"/>
      <c r="BL236" s="4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5"/>
      <c r="BZ236" s="2"/>
      <c r="CA236" s="2"/>
    </row>
    <row r="237" spans="1:79" ht="12.75" customHeight="1">
      <c r="A237" s="1"/>
      <c r="B237" s="1"/>
      <c r="C237" s="1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3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4"/>
      <c r="AZ237" s="2"/>
      <c r="BA237" s="2"/>
      <c r="BB237" s="2"/>
      <c r="BC237" s="2"/>
      <c r="BD237" s="2"/>
      <c r="BE237" s="4"/>
      <c r="BF237" s="4"/>
      <c r="BG237" s="4"/>
      <c r="BH237" s="4"/>
      <c r="BI237" s="4"/>
      <c r="BJ237" s="4"/>
      <c r="BK237" s="4"/>
      <c r="BL237" s="4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5"/>
      <c r="BZ237" s="2"/>
      <c r="CA237" s="2"/>
    </row>
    <row r="238" spans="1:79" ht="12.75" customHeight="1">
      <c r="A238" s="1"/>
      <c r="B238" s="1"/>
      <c r="C238" s="1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3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4"/>
      <c r="AZ238" s="2"/>
      <c r="BA238" s="2"/>
      <c r="BB238" s="2"/>
      <c r="BC238" s="2"/>
      <c r="BD238" s="2"/>
      <c r="BE238" s="4"/>
      <c r="BF238" s="4"/>
      <c r="BG238" s="4"/>
      <c r="BH238" s="4"/>
      <c r="BI238" s="4"/>
      <c r="BJ238" s="4"/>
      <c r="BK238" s="4"/>
      <c r="BL238" s="4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5"/>
      <c r="BZ238" s="2"/>
      <c r="CA238" s="2"/>
    </row>
    <row r="239" spans="1:79" ht="12.75" customHeight="1">
      <c r="A239" s="1"/>
      <c r="B239" s="1"/>
      <c r="C239" s="1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3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4"/>
      <c r="AZ239" s="2"/>
      <c r="BA239" s="2"/>
      <c r="BB239" s="2"/>
      <c r="BC239" s="2"/>
      <c r="BD239" s="2"/>
      <c r="BE239" s="4"/>
      <c r="BF239" s="4"/>
      <c r="BG239" s="4"/>
      <c r="BH239" s="4"/>
      <c r="BI239" s="4"/>
      <c r="BJ239" s="4"/>
      <c r="BK239" s="4"/>
      <c r="BL239" s="4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5"/>
      <c r="BZ239" s="2"/>
      <c r="CA239" s="2"/>
    </row>
    <row r="240" spans="1:79" ht="12.75" customHeight="1">
      <c r="A240" s="1"/>
      <c r="B240" s="1"/>
      <c r="C240" s="1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3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4"/>
      <c r="AZ240" s="2"/>
      <c r="BA240" s="2"/>
      <c r="BB240" s="2"/>
      <c r="BC240" s="2"/>
      <c r="BD240" s="2"/>
      <c r="BE240" s="4"/>
      <c r="BF240" s="4"/>
      <c r="BG240" s="4"/>
      <c r="BH240" s="4"/>
      <c r="BI240" s="4"/>
      <c r="BJ240" s="4"/>
      <c r="BK240" s="4"/>
      <c r="BL240" s="4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5"/>
      <c r="BZ240" s="2"/>
      <c r="CA240" s="2"/>
    </row>
    <row r="241" spans="1:79" ht="12.75" customHeight="1">
      <c r="A241" s="1"/>
      <c r="B241" s="1"/>
      <c r="C241" s="1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3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4"/>
      <c r="AZ241" s="2"/>
      <c r="BA241" s="2"/>
      <c r="BB241" s="2"/>
      <c r="BC241" s="2"/>
      <c r="BD241" s="2"/>
      <c r="BE241" s="4"/>
      <c r="BF241" s="4"/>
      <c r="BG241" s="4"/>
      <c r="BH241" s="4"/>
      <c r="BI241" s="4"/>
      <c r="BJ241" s="4"/>
      <c r="BK241" s="4"/>
      <c r="BL241" s="4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5"/>
      <c r="BZ241" s="2"/>
      <c r="CA241" s="2"/>
    </row>
    <row r="242" spans="1:79" ht="12.75" customHeight="1">
      <c r="A242" s="1"/>
      <c r="B242" s="1"/>
      <c r="C242" s="1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3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4"/>
      <c r="AZ242" s="2"/>
      <c r="BA242" s="2"/>
      <c r="BB242" s="2"/>
      <c r="BC242" s="2"/>
      <c r="BD242" s="2"/>
      <c r="BE242" s="4"/>
      <c r="BF242" s="4"/>
      <c r="BG242" s="4"/>
      <c r="BH242" s="4"/>
      <c r="BI242" s="4"/>
      <c r="BJ242" s="4"/>
      <c r="BK242" s="4"/>
      <c r="BL242" s="4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5"/>
      <c r="BZ242" s="2"/>
      <c r="CA242" s="2"/>
    </row>
    <row r="243" spans="1:79" ht="12.75" customHeight="1">
      <c r="A243" s="1"/>
      <c r="B243" s="1"/>
      <c r="C243" s="1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3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4"/>
      <c r="AZ243" s="2"/>
      <c r="BA243" s="2"/>
      <c r="BB243" s="2"/>
      <c r="BC243" s="2"/>
      <c r="BD243" s="2"/>
      <c r="BE243" s="4"/>
      <c r="BF243" s="4"/>
      <c r="BG243" s="4"/>
      <c r="BH243" s="4"/>
      <c r="BI243" s="4"/>
      <c r="BJ243" s="4"/>
      <c r="BK243" s="4"/>
      <c r="BL243" s="4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5"/>
      <c r="BZ243" s="2"/>
      <c r="CA243" s="2"/>
    </row>
    <row r="244" spans="1:79" ht="12.75" customHeight="1">
      <c r="A244" s="1"/>
      <c r="B244" s="1"/>
      <c r="C244" s="1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3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4"/>
      <c r="AZ244" s="2"/>
      <c r="BA244" s="2"/>
      <c r="BB244" s="2"/>
      <c r="BC244" s="2"/>
      <c r="BD244" s="2"/>
      <c r="BE244" s="4"/>
      <c r="BF244" s="4"/>
      <c r="BG244" s="4"/>
      <c r="BH244" s="4"/>
      <c r="BI244" s="4"/>
      <c r="BJ244" s="4"/>
      <c r="BK244" s="4"/>
      <c r="BL244" s="4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5"/>
      <c r="BZ244" s="2"/>
      <c r="CA244" s="2"/>
    </row>
    <row r="245" spans="1:79" ht="12.75" customHeight="1">
      <c r="A245" s="1"/>
      <c r="B245" s="1"/>
      <c r="C245" s="1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3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4"/>
      <c r="AZ245" s="2"/>
      <c r="BA245" s="2"/>
      <c r="BB245" s="2"/>
      <c r="BC245" s="2"/>
      <c r="BD245" s="2"/>
      <c r="BE245" s="4"/>
      <c r="BF245" s="4"/>
      <c r="BG245" s="4"/>
      <c r="BH245" s="4"/>
      <c r="BI245" s="4"/>
      <c r="BJ245" s="4"/>
      <c r="BK245" s="4"/>
      <c r="BL245" s="4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5"/>
      <c r="BZ245" s="2"/>
      <c r="CA245" s="2"/>
    </row>
    <row r="246" spans="1:79" ht="12.75" customHeight="1">
      <c r="A246" s="1"/>
      <c r="B246" s="1"/>
      <c r="C246" s="1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3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4"/>
      <c r="AZ246" s="2"/>
      <c r="BA246" s="2"/>
      <c r="BB246" s="2"/>
      <c r="BC246" s="2"/>
      <c r="BD246" s="2"/>
      <c r="BE246" s="4"/>
      <c r="BF246" s="4"/>
      <c r="BG246" s="4"/>
      <c r="BH246" s="4"/>
      <c r="BI246" s="4"/>
      <c r="BJ246" s="4"/>
      <c r="BK246" s="4"/>
      <c r="BL246" s="4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5"/>
      <c r="BZ246" s="2"/>
      <c r="CA246" s="2"/>
    </row>
    <row r="247" spans="1:79" ht="12.75" customHeight="1">
      <c r="A247" s="1"/>
      <c r="B247" s="1"/>
      <c r="C247" s="1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3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4"/>
      <c r="AZ247" s="2"/>
      <c r="BA247" s="2"/>
      <c r="BB247" s="2"/>
      <c r="BC247" s="2"/>
      <c r="BD247" s="2"/>
      <c r="BE247" s="4"/>
      <c r="BF247" s="4"/>
      <c r="BG247" s="4"/>
      <c r="BH247" s="4"/>
      <c r="BI247" s="4"/>
      <c r="BJ247" s="4"/>
      <c r="BK247" s="4"/>
      <c r="BL247" s="4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5"/>
      <c r="BZ247" s="2"/>
      <c r="CA247" s="2"/>
    </row>
    <row r="248" spans="1:79" ht="12.75" customHeight="1">
      <c r="A248" s="1"/>
      <c r="B248" s="1"/>
      <c r="C248" s="1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3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4"/>
      <c r="AZ248" s="2"/>
      <c r="BA248" s="2"/>
      <c r="BB248" s="2"/>
      <c r="BC248" s="2"/>
      <c r="BD248" s="2"/>
      <c r="BE248" s="4"/>
      <c r="BF248" s="4"/>
      <c r="BG248" s="4"/>
      <c r="BH248" s="4"/>
      <c r="BI248" s="4"/>
      <c r="BJ248" s="4"/>
      <c r="BK248" s="4"/>
      <c r="BL248" s="4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5"/>
      <c r="BZ248" s="2"/>
      <c r="CA248" s="2"/>
    </row>
    <row r="249" spans="1:79" ht="12.75" customHeight="1">
      <c r="A249" s="1"/>
      <c r="B249" s="1"/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4"/>
      <c r="AZ249" s="2"/>
      <c r="BA249" s="2"/>
      <c r="BB249" s="2"/>
      <c r="BC249" s="2"/>
      <c r="BD249" s="2"/>
      <c r="BE249" s="4"/>
      <c r="BF249" s="4"/>
      <c r="BG249" s="4"/>
      <c r="BH249" s="4"/>
      <c r="BI249" s="4"/>
      <c r="BJ249" s="4"/>
      <c r="BK249" s="4"/>
      <c r="BL249" s="4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5"/>
      <c r="BZ249" s="2"/>
      <c r="CA249" s="2"/>
    </row>
    <row r="250" spans="1:79" ht="12.75" customHeight="1">
      <c r="A250" s="1"/>
      <c r="B250" s="1"/>
      <c r="C250" s="1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3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4"/>
      <c r="AZ250" s="2"/>
      <c r="BA250" s="2"/>
      <c r="BB250" s="2"/>
      <c r="BC250" s="2"/>
      <c r="BD250" s="2"/>
      <c r="BE250" s="4"/>
      <c r="BF250" s="4"/>
      <c r="BG250" s="4"/>
      <c r="BH250" s="4"/>
      <c r="BI250" s="4"/>
      <c r="BJ250" s="4"/>
      <c r="BK250" s="4"/>
      <c r="BL250" s="4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5"/>
      <c r="BZ250" s="2"/>
      <c r="CA250" s="2"/>
    </row>
    <row r="251" spans="1:79" ht="12.75" customHeight="1">
      <c r="A251" s="1"/>
      <c r="B251" s="1"/>
      <c r="C251" s="1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3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4"/>
      <c r="AZ251" s="2"/>
      <c r="BA251" s="2"/>
      <c r="BB251" s="2"/>
      <c r="BC251" s="2"/>
      <c r="BD251" s="2"/>
      <c r="BE251" s="4"/>
      <c r="BF251" s="4"/>
      <c r="BG251" s="4"/>
      <c r="BH251" s="4"/>
      <c r="BI251" s="4"/>
      <c r="BJ251" s="4"/>
      <c r="BK251" s="4"/>
      <c r="BL251" s="4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5"/>
      <c r="BZ251" s="2"/>
      <c r="CA251" s="2"/>
    </row>
    <row r="252" spans="1:79" ht="12.75" customHeight="1">
      <c r="A252" s="1"/>
      <c r="B252" s="1"/>
      <c r="C252" s="1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3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4"/>
      <c r="AZ252" s="2"/>
      <c r="BA252" s="2"/>
      <c r="BB252" s="2"/>
      <c r="BC252" s="2"/>
      <c r="BD252" s="2"/>
      <c r="BE252" s="4"/>
      <c r="BF252" s="4"/>
      <c r="BG252" s="4"/>
      <c r="BH252" s="4"/>
      <c r="BI252" s="4"/>
      <c r="BJ252" s="4"/>
      <c r="BK252" s="4"/>
      <c r="BL252" s="4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5"/>
      <c r="BZ252" s="2"/>
      <c r="CA252" s="2"/>
    </row>
    <row r="253" spans="1:79" ht="12.75" customHeight="1">
      <c r="A253" s="1"/>
      <c r="B253" s="1"/>
      <c r="C253" s="1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3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4"/>
      <c r="AZ253" s="2"/>
      <c r="BA253" s="2"/>
      <c r="BB253" s="2"/>
      <c r="BC253" s="2"/>
      <c r="BD253" s="2"/>
      <c r="BE253" s="4"/>
      <c r="BF253" s="4"/>
      <c r="BG253" s="4"/>
      <c r="BH253" s="4"/>
      <c r="BI253" s="4"/>
      <c r="BJ253" s="4"/>
      <c r="BK253" s="4"/>
      <c r="BL253" s="4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5"/>
      <c r="BZ253" s="2"/>
      <c r="CA253" s="2"/>
    </row>
    <row r="254" spans="1:79" ht="12.75" customHeight="1">
      <c r="A254" s="1"/>
      <c r="B254" s="1"/>
      <c r="C254" s="1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3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4"/>
      <c r="AZ254" s="2"/>
      <c r="BA254" s="2"/>
      <c r="BB254" s="2"/>
      <c r="BC254" s="2"/>
      <c r="BD254" s="2"/>
      <c r="BE254" s="4"/>
      <c r="BF254" s="4"/>
      <c r="BG254" s="4"/>
      <c r="BH254" s="4"/>
      <c r="BI254" s="4"/>
      <c r="BJ254" s="4"/>
      <c r="BK254" s="4"/>
      <c r="BL254" s="4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5"/>
      <c r="BZ254" s="2"/>
      <c r="CA254" s="2"/>
    </row>
    <row r="255" spans="1:79" ht="12.75" customHeight="1">
      <c r="A255" s="1"/>
      <c r="B255" s="1"/>
      <c r="C255" s="1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3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4"/>
      <c r="AZ255" s="2"/>
      <c r="BA255" s="2"/>
      <c r="BB255" s="2"/>
      <c r="BC255" s="2"/>
      <c r="BD255" s="2"/>
      <c r="BE255" s="4"/>
      <c r="BF255" s="4"/>
      <c r="BG255" s="4"/>
      <c r="BH255" s="4"/>
      <c r="BI255" s="4"/>
      <c r="BJ255" s="4"/>
      <c r="BK255" s="4"/>
      <c r="BL255" s="4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5"/>
      <c r="BZ255" s="2"/>
      <c r="CA255" s="2"/>
    </row>
    <row r="256" spans="1:79" ht="12.75" customHeight="1">
      <c r="A256" s="1"/>
      <c r="B256" s="1"/>
      <c r="C256" s="1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3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4"/>
      <c r="AZ256" s="2"/>
      <c r="BA256" s="2"/>
      <c r="BB256" s="2"/>
      <c r="BC256" s="2"/>
      <c r="BD256" s="2"/>
      <c r="BE256" s="4"/>
      <c r="BF256" s="4"/>
      <c r="BG256" s="4"/>
      <c r="BH256" s="4"/>
      <c r="BI256" s="4"/>
      <c r="BJ256" s="4"/>
      <c r="BK256" s="4"/>
      <c r="BL256" s="4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5"/>
      <c r="BZ256" s="2"/>
      <c r="CA256" s="2"/>
    </row>
    <row r="257" spans="1:79" ht="12.75" customHeight="1">
      <c r="A257" s="1"/>
      <c r="B257" s="1"/>
      <c r="C257" s="1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3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4"/>
      <c r="AZ257" s="2"/>
      <c r="BA257" s="2"/>
      <c r="BB257" s="2"/>
      <c r="BC257" s="2"/>
      <c r="BD257" s="2"/>
      <c r="BE257" s="4"/>
      <c r="BF257" s="4"/>
      <c r="BG257" s="4"/>
      <c r="BH257" s="4"/>
      <c r="BI257" s="4"/>
      <c r="BJ257" s="4"/>
      <c r="BK257" s="4"/>
      <c r="BL257" s="4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5"/>
      <c r="BZ257" s="2"/>
      <c r="CA257" s="2"/>
    </row>
    <row r="258" spans="1:79" ht="12.75" customHeight="1">
      <c r="A258" s="1"/>
      <c r="B258" s="1"/>
      <c r="C258" s="1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3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4"/>
      <c r="AZ258" s="2"/>
      <c r="BA258" s="2"/>
      <c r="BB258" s="2"/>
      <c r="BC258" s="2"/>
      <c r="BD258" s="2"/>
      <c r="BE258" s="4"/>
      <c r="BF258" s="4"/>
      <c r="BG258" s="4"/>
      <c r="BH258" s="4"/>
      <c r="BI258" s="4"/>
      <c r="BJ258" s="4"/>
      <c r="BK258" s="4"/>
      <c r="BL258" s="4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5"/>
      <c r="BZ258" s="2"/>
      <c r="CA258" s="2"/>
    </row>
    <row r="259" spans="1:79" ht="12.75" customHeight="1">
      <c r="A259" s="1"/>
      <c r="B259" s="1"/>
      <c r="C259" s="1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3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4"/>
      <c r="AZ259" s="2"/>
      <c r="BA259" s="2"/>
      <c r="BB259" s="2"/>
      <c r="BC259" s="2"/>
      <c r="BD259" s="2"/>
      <c r="BE259" s="4"/>
      <c r="BF259" s="4"/>
      <c r="BG259" s="4"/>
      <c r="BH259" s="4"/>
      <c r="BI259" s="4"/>
      <c r="BJ259" s="4"/>
      <c r="BK259" s="4"/>
      <c r="BL259" s="4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5"/>
      <c r="BZ259" s="2"/>
      <c r="CA259" s="2"/>
    </row>
    <row r="260" spans="1:79" ht="12.75" customHeight="1">
      <c r="A260" s="1"/>
      <c r="B260" s="1"/>
      <c r="C260" s="1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3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4"/>
      <c r="AZ260" s="2"/>
      <c r="BA260" s="2"/>
      <c r="BB260" s="2"/>
      <c r="BC260" s="2"/>
      <c r="BD260" s="2"/>
      <c r="BE260" s="4"/>
      <c r="BF260" s="4"/>
      <c r="BG260" s="4"/>
      <c r="BH260" s="4"/>
      <c r="BI260" s="4"/>
      <c r="BJ260" s="4"/>
      <c r="BK260" s="4"/>
      <c r="BL260" s="4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5"/>
      <c r="BZ260" s="2"/>
      <c r="CA260" s="2"/>
    </row>
    <row r="261" spans="1:79" ht="12.75" customHeight="1">
      <c r="A261" s="1"/>
      <c r="B261" s="1"/>
      <c r="C261" s="1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3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4"/>
      <c r="AZ261" s="2"/>
      <c r="BA261" s="2"/>
      <c r="BB261" s="2"/>
      <c r="BC261" s="2"/>
      <c r="BD261" s="2"/>
      <c r="BE261" s="4"/>
      <c r="BF261" s="4"/>
      <c r="BG261" s="4"/>
      <c r="BH261" s="4"/>
      <c r="BI261" s="4"/>
      <c r="BJ261" s="4"/>
      <c r="BK261" s="4"/>
      <c r="BL261" s="4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5"/>
      <c r="BZ261" s="2"/>
      <c r="CA261" s="2"/>
    </row>
    <row r="262" spans="1:79" ht="12.75" customHeight="1">
      <c r="A262" s="1"/>
      <c r="B262" s="1"/>
      <c r="C262" s="1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3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4"/>
      <c r="AZ262" s="2"/>
      <c r="BA262" s="2"/>
      <c r="BB262" s="2"/>
      <c r="BC262" s="2"/>
      <c r="BD262" s="2"/>
      <c r="BE262" s="4"/>
      <c r="BF262" s="4"/>
      <c r="BG262" s="4"/>
      <c r="BH262" s="4"/>
      <c r="BI262" s="4"/>
      <c r="BJ262" s="4"/>
      <c r="BK262" s="4"/>
      <c r="BL262" s="4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5"/>
      <c r="BZ262" s="2"/>
      <c r="CA262" s="2"/>
    </row>
    <row r="263" spans="1:79" ht="12.75" customHeight="1">
      <c r="A263" s="1"/>
      <c r="B263" s="1"/>
      <c r="C263" s="1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3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4"/>
      <c r="AZ263" s="2"/>
      <c r="BA263" s="2"/>
      <c r="BB263" s="2"/>
      <c r="BC263" s="2"/>
      <c r="BD263" s="2"/>
      <c r="BE263" s="4"/>
      <c r="BF263" s="4"/>
      <c r="BG263" s="4"/>
      <c r="BH263" s="4"/>
      <c r="BI263" s="4"/>
      <c r="BJ263" s="4"/>
      <c r="BK263" s="4"/>
      <c r="BL263" s="4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5"/>
      <c r="BZ263" s="2"/>
      <c r="CA263" s="2"/>
    </row>
    <row r="264" spans="1:79" ht="12.75" customHeight="1">
      <c r="A264" s="1"/>
      <c r="B264" s="1"/>
      <c r="C264" s="1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3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4"/>
      <c r="AZ264" s="2"/>
      <c r="BA264" s="2"/>
      <c r="BB264" s="2"/>
      <c r="BC264" s="2"/>
      <c r="BD264" s="2"/>
      <c r="BE264" s="4"/>
      <c r="BF264" s="4"/>
      <c r="BG264" s="4"/>
      <c r="BH264" s="4"/>
      <c r="BI264" s="4"/>
      <c r="BJ264" s="4"/>
      <c r="BK264" s="4"/>
      <c r="BL264" s="4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5"/>
      <c r="BZ264" s="2"/>
      <c r="CA264" s="2"/>
    </row>
    <row r="265" spans="1:79" ht="12.75" customHeight="1">
      <c r="A265" s="1"/>
      <c r="B265" s="1"/>
      <c r="C265" s="1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3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4"/>
      <c r="AZ265" s="2"/>
      <c r="BA265" s="2"/>
      <c r="BB265" s="2"/>
      <c r="BC265" s="2"/>
      <c r="BD265" s="2"/>
      <c r="BE265" s="4"/>
      <c r="BF265" s="4"/>
      <c r="BG265" s="4"/>
      <c r="BH265" s="4"/>
      <c r="BI265" s="4"/>
      <c r="BJ265" s="4"/>
      <c r="BK265" s="4"/>
      <c r="BL265" s="4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5"/>
      <c r="BZ265" s="2"/>
      <c r="CA265" s="2"/>
    </row>
    <row r="266" spans="1:79" ht="12.75" customHeight="1">
      <c r="A266" s="1"/>
      <c r="B266" s="1"/>
      <c r="C266" s="1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3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4"/>
      <c r="AZ266" s="2"/>
      <c r="BA266" s="2"/>
      <c r="BB266" s="2"/>
      <c r="BC266" s="2"/>
      <c r="BD266" s="2"/>
      <c r="BE266" s="4"/>
      <c r="BF266" s="4"/>
      <c r="BG266" s="4"/>
      <c r="BH266" s="4"/>
      <c r="BI266" s="4"/>
      <c r="BJ266" s="4"/>
      <c r="BK266" s="4"/>
      <c r="BL266" s="4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5"/>
      <c r="BZ266" s="2"/>
      <c r="CA266" s="2"/>
    </row>
    <row r="267" spans="1:79" ht="12.75" customHeight="1">
      <c r="A267" s="1"/>
      <c r="B267" s="1"/>
      <c r="C267" s="1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3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4"/>
      <c r="AZ267" s="2"/>
      <c r="BA267" s="2"/>
      <c r="BB267" s="2"/>
      <c r="BC267" s="2"/>
      <c r="BD267" s="2"/>
      <c r="BE267" s="4"/>
      <c r="BF267" s="4"/>
      <c r="BG267" s="4"/>
      <c r="BH267" s="4"/>
      <c r="BI267" s="4"/>
      <c r="BJ267" s="4"/>
      <c r="BK267" s="4"/>
      <c r="BL267" s="4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5"/>
      <c r="BZ267" s="2"/>
      <c r="CA267" s="2"/>
    </row>
    <row r="268" spans="1:79" ht="12.75" customHeight="1">
      <c r="A268" s="1"/>
      <c r="B268" s="1"/>
      <c r="C268" s="1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3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4"/>
      <c r="AZ268" s="2"/>
      <c r="BA268" s="2"/>
      <c r="BB268" s="2"/>
      <c r="BC268" s="2"/>
      <c r="BD268" s="2"/>
      <c r="BE268" s="4"/>
      <c r="BF268" s="4"/>
      <c r="BG268" s="4"/>
      <c r="BH268" s="4"/>
      <c r="BI268" s="4"/>
      <c r="BJ268" s="4"/>
      <c r="BK268" s="4"/>
      <c r="BL268" s="4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5"/>
      <c r="BZ268" s="2"/>
      <c r="CA268" s="2"/>
    </row>
    <row r="269" spans="1:79" ht="12.75" customHeight="1">
      <c r="A269" s="1"/>
      <c r="B269" s="1"/>
      <c r="C269" s="1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3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4"/>
      <c r="AZ269" s="2"/>
      <c r="BA269" s="2"/>
      <c r="BB269" s="2"/>
      <c r="BC269" s="2"/>
      <c r="BD269" s="2"/>
      <c r="BE269" s="4"/>
      <c r="BF269" s="4"/>
      <c r="BG269" s="4"/>
      <c r="BH269" s="4"/>
      <c r="BI269" s="4"/>
      <c r="BJ269" s="4"/>
      <c r="BK269" s="4"/>
      <c r="BL269" s="4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5"/>
      <c r="BZ269" s="2"/>
      <c r="CA269" s="2"/>
    </row>
    <row r="270" spans="1:79" ht="12.75" customHeight="1">
      <c r="A270" s="1"/>
      <c r="B270" s="1"/>
      <c r="C270" s="1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3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4"/>
      <c r="AZ270" s="2"/>
      <c r="BA270" s="2"/>
      <c r="BB270" s="2"/>
      <c r="BC270" s="2"/>
      <c r="BD270" s="2"/>
      <c r="BE270" s="4"/>
      <c r="BF270" s="4"/>
      <c r="BG270" s="4"/>
      <c r="BH270" s="4"/>
      <c r="BI270" s="4"/>
      <c r="BJ270" s="4"/>
      <c r="BK270" s="4"/>
      <c r="BL270" s="4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5"/>
      <c r="BZ270" s="2"/>
      <c r="CA270" s="2"/>
    </row>
    <row r="271" spans="1:79" ht="12.75" customHeight="1">
      <c r="A271" s="1"/>
      <c r="B271" s="1"/>
      <c r="C271" s="1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3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4"/>
      <c r="AZ271" s="2"/>
      <c r="BA271" s="2"/>
      <c r="BB271" s="2"/>
      <c r="BC271" s="2"/>
      <c r="BD271" s="2"/>
      <c r="BE271" s="4"/>
      <c r="BF271" s="4"/>
      <c r="BG271" s="4"/>
      <c r="BH271" s="4"/>
      <c r="BI271" s="4"/>
      <c r="BJ271" s="4"/>
      <c r="BK271" s="4"/>
      <c r="BL271" s="4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5"/>
      <c r="BZ271" s="2"/>
      <c r="CA271" s="2"/>
    </row>
    <row r="272" spans="1:79" ht="12.75" customHeight="1">
      <c r="A272" s="1"/>
      <c r="B272" s="1"/>
      <c r="C272" s="1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3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4"/>
      <c r="AZ272" s="2"/>
      <c r="BA272" s="2"/>
      <c r="BB272" s="2"/>
      <c r="BC272" s="2"/>
      <c r="BD272" s="2"/>
      <c r="BE272" s="4"/>
      <c r="BF272" s="4"/>
      <c r="BG272" s="4"/>
      <c r="BH272" s="4"/>
      <c r="BI272" s="4"/>
      <c r="BJ272" s="4"/>
      <c r="BK272" s="4"/>
      <c r="BL272" s="4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5"/>
      <c r="BZ272" s="2"/>
      <c r="CA272" s="2"/>
    </row>
    <row r="273" spans="1:79" ht="12.75" customHeight="1">
      <c r="A273" s="1"/>
      <c r="B273" s="1"/>
      <c r="C273" s="1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3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4"/>
      <c r="AZ273" s="2"/>
      <c r="BA273" s="2"/>
      <c r="BB273" s="2"/>
      <c r="BC273" s="2"/>
      <c r="BD273" s="2"/>
      <c r="BE273" s="4"/>
      <c r="BF273" s="4"/>
      <c r="BG273" s="4"/>
      <c r="BH273" s="4"/>
      <c r="BI273" s="4"/>
      <c r="BJ273" s="4"/>
      <c r="BK273" s="4"/>
      <c r="BL273" s="4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5"/>
      <c r="BZ273" s="2"/>
      <c r="CA273" s="2"/>
    </row>
    <row r="274" spans="1:79" ht="12.75" customHeight="1">
      <c r="A274" s="1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3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4"/>
      <c r="AZ274" s="2"/>
      <c r="BA274" s="2"/>
      <c r="BB274" s="2"/>
      <c r="BC274" s="2"/>
      <c r="BD274" s="2"/>
      <c r="BE274" s="4"/>
      <c r="BF274" s="4"/>
      <c r="BG274" s="4"/>
      <c r="BH274" s="4"/>
      <c r="BI274" s="4"/>
      <c r="BJ274" s="4"/>
      <c r="BK274" s="4"/>
      <c r="BL274" s="4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5"/>
      <c r="BZ274" s="2"/>
      <c r="CA274" s="2"/>
    </row>
    <row r="275" spans="1:79" ht="12.75" customHeight="1">
      <c r="A275" s="1"/>
      <c r="B275" s="1"/>
      <c r="C275" s="1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3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4"/>
      <c r="AZ275" s="2"/>
      <c r="BA275" s="2"/>
      <c r="BB275" s="2"/>
      <c r="BC275" s="2"/>
      <c r="BD275" s="2"/>
      <c r="BE275" s="4"/>
      <c r="BF275" s="4"/>
      <c r="BG275" s="4"/>
      <c r="BH275" s="4"/>
      <c r="BI275" s="4"/>
      <c r="BJ275" s="4"/>
      <c r="BK275" s="4"/>
      <c r="BL275" s="4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5"/>
      <c r="BZ275" s="2"/>
      <c r="CA275" s="2"/>
    </row>
    <row r="276" spans="1:79" ht="12.75" customHeight="1">
      <c r="A276" s="1"/>
      <c r="B276" s="1"/>
      <c r="C276" s="1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3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4"/>
      <c r="AZ276" s="2"/>
      <c r="BA276" s="2"/>
      <c r="BB276" s="2"/>
      <c r="BC276" s="2"/>
      <c r="BD276" s="2"/>
      <c r="BE276" s="4"/>
      <c r="BF276" s="4"/>
      <c r="BG276" s="4"/>
      <c r="BH276" s="4"/>
      <c r="BI276" s="4"/>
      <c r="BJ276" s="4"/>
      <c r="BK276" s="4"/>
      <c r="BL276" s="4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5"/>
      <c r="BZ276" s="2"/>
      <c r="CA276" s="2"/>
    </row>
    <row r="277" spans="1:79" ht="12.75" customHeight="1">
      <c r="A277" s="1"/>
      <c r="B277" s="1"/>
      <c r="C277" s="1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3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4"/>
      <c r="AZ277" s="2"/>
      <c r="BA277" s="2"/>
      <c r="BB277" s="2"/>
      <c r="BC277" s="2"/>
      <c r="BD277" s="2"/>
      <c r="BE277" s="4"/>
      <c r="BF277" s="4"/>
      <c r="BG277" s="4"/>
      <c r="BH277" s="4"/>
      <c r="BI277" s="4"/>
      <c r="BJ277" s="4"/>
      <c r="BK277" s="4"/>
      <c r="BL277" s="4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5"/>
      <c r="BZ277" s="2"/>
      <c r="CA277" s="2"/>
    </row>
    <row r="278" spans="1:79" ht="12.75" customHeight="1">
      <c r="A278" s="1"/>
      <c r="B278" s="1"/>
      <c r="C278" s="1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3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4"/>
      <c r="AZ278" s="2"/>
      <c r="BA278" s="2"/>
      <c r="BB278" s="2"/>
      <c r="BC278" s="2"/>
      <c r="BD278" s="2"/>
      <c r="BE278" s="4"/>
      <c r="BF278" s="4"/>
      <c r="BG278" s="4"/>
      <c r="BH278" s="4"/>
      <c r="BI278" s="4"/>
      <c r="BJ278" s="4"/>
      <c r="BK278" s="4"/>
      <c r="BL278" s="4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5"/>
      <c r="BZ278" s="2"/>
      <c r="CA278" s="2"/>
    </row>
    <row r="279" spans="1:79" ht="12.75" customHeight="1">
      <c r="A279" s="1"/>
      <c r="B279" s="1"/>
      <c r="C279" s="1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3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4"/>
      <c r="AZ279" s="2"/>
      <c r="BA279" s="2"/>
      <c r="BB279" s="2"/>
      <c r="BC279" s="2"/>
      <c r="BD279" s="2"/>
      <c r="BE279" s="4"/>
      <c r="BF279" s="4"/>
      <c r="BG279" s="4"/>
      <c r="BH279" s="4"/>
      <c r="BI279" s="4"/>
      <c r="BJ279" s="4"/>
      <c r="BK279" s="4"/>
      <c r="BL279" s="4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5"/>
      <c r="BZ279" s="2"/>
      <c r="CA279" s="2"/>
    </row>
    <row r="280" spans="1:79" ht="12.75" customHeight="1">
      <c r="A280" s="1"/>
      <c r="B280" s="1"/>
      <c r="C280" s="1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3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4"/>
      <c r="AZ280" s="2"/>
      <c r="BA280" s="2"/>
      <c r="BB280" s="2"/>
      <c r="BC280" s="2"/>
      <c r="BD280" s="2"/>
      <c r="BE280" s="4"/>
      <c r="BF280" s="4"/>
      <c r="BG280" s="4"/>
      <c r="BH280" s="4"/>
      <c r="BI280" s="4"/>
      <c r="BJ280" s="4"/>
      <c r="BK280" s="4"/>
      <c r="BL280" s="4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5"/>
      <c r="BZ280" s="2"/>
      <c r="CA280" s="2"/>
    </row>
    <row r="281" spans="1:79" ht="12.75" customHeight="1">
      <c r="A281" s="1"/>
      <c r="B281" s="1"/>
      <c r="C281" s="1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3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4"/>
      <c r="AZ281" s="2"/>
      <c r="BA281" s="2"/>
      <c r="BB281" s="2"/>
      <c r="BC281" s="2"/>
      <c r="BD281" s="2"/>
      <c r="BE281" s="4"/>
      <c r="BF281" s="4"/>
      <c r="BG281" s="4"/>
      <c r="BH281" s="4"/>
      <c r="BI281" s="4"/>
      <c r="BJ281" s="4"/>
      <c r="BK281" s="4"/>
      <c r="BL281" s="4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5"/>
      <c r="BZ281" s="2"/>
      <c r="CA281" s="2"/>
    </row>
    <row r="282" spans="1:79" ht="12.75" customHeight="1">
      <c r="A282" s="1"/>
      <c r="B282" s="1"/>
      <c r="C282" s="1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3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4"/>
      <c r="AZ282" s="2"/>
      <c r="BA282" s="2"/>
      <c r="BB282" s="2"/>
      <c r="BC282" s="2"/>
      <c r="BD282" s="2"/>
      <c r="BE282" s="4"/>
      <c r="BF282" s="4"/>
      <c r="BG282" s="4"/>
      <c r="BH282" s="4"/>
      <c r="BI282" s="4"/>
      <c r="BJ282" s="4"/>
      <c r="BK282" s="4"/>
      <c r="BL282" s="4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5"/>
      <c r="BZ282" s="2"/>
      <c r="CA282" s="2"/>
    </row>
    <row r="283" spans="1:79" ht="12.75" customHeight="1">
      <c r="A283" s="1"/>
      <c r="B283" s="1"/>
      <c r="C283" s="1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3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4"/>
      <c r="AZ283" s="2"/>
      <c r="BA283" s="2"/>
      <c r="BB283" s="2"/>
      <c r="BC283" s="2"/>
      <c r="BD283" s="2"/>
      <c r="BE283" s="4"/>
      <c r="BF283" s="4"/>
      <c r="BG283" s="4"/>
      <c r="BH283" s="4"/>
      <c r="BI283" s="4"/>
      <c r="BJ283" s="4"/>
      <c r="BK283" s="4"/>
      <c r="BL283" s="4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5"/>
      <c r="BZ283" s="2"/>
      <c r="CA283" s="2"/>
    </row>
    <row r="284" spans="1:79" ht="12.75" customHeight="1">
      <c r="A284" s="1"/>
      <c r="B284" s="1"/>
      <c r="C284" s="1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3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4"/>
      <c r="AZ284" s="2"/>
      <c r="BA284" s="2"/>
      <c r="BB284" s="2"/>
      <c r="BC284" s="2"/>
      <c r="BD284" s="2"/>
      <c r="BE284" s="4"/>
      <c r="BF284" s="4"/>
      <c r="BG284" s="4"/>
      <c r="BH284" s="4"/>
      <c r="BI284" s="4"/>
      <c r="BJ284" s="4"/>
      <c r="BK284" s="4"/>
      <c r="BL284" s="4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5"/>
      <c r="BZ284" s="2"/>
      <c r="CA284" s="2"/>
    </row>
    <row r="285" spans="1:79" ht="12.75" customHeight="1">
      <c r="A285" s="1"/>
      <c r="B285" s="1"/>
      <c r="C285" s="1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3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4"/>
      <c r="AZ285" s="2"/>
      <c r="BA285" s="2"/>
      <c r="BB285" s="2"/>
      <c r="BC285" s="2"/>
      <c r="BD285" s="2"/>
      <c r="BE285" s="4"/>
      <c r="BF285" s="4"/>
      <c r="BG285" s="4"/>
      <c r="BH285" s="4"/>
      <c r="BI285" s="4"/>
      <c r="BJ285" s="4"/>
      <c r="BK285" s="4"/>
      <c r="BL285" s="4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5"/>
      <c r="BZ285" s="2"/>
      <c r="CA285" s="2"/>
    </row>
    <row r="286" spans="1:79" ht="12.75" customHeight="1">
      <c r="A286" s="1"/>
      <c r="B286" s="1"/>
      <c r="C286" s="1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3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4"/>
      <c r="AZ286" s="2"/>
      <c r="BA286" s="2"/>
      <c r="BB286" s="2"/>
      <c r="BC286" s="2"/>
      <c r="BD286" s="2"/>
      <c r="BE286" s="4"/>
      <c r="BF286" s="4"/>
      <c r="BG286" s="4"/>
      <c r="BH286" s="4"/>
      <c r="BI286" s="4"/>
      <c r="BJ286" s="4"/>
      <c r="BK286" s="4"/>
      <c r="BL286" s="4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5"/>
      <c r="BZ286" s="2"/>
      <c r="CA286" s="2"/>
    </row>
    <row r="287" spans="1:79" ht="12.75" customHeight="1">
      <c r="A287" s="1"/>
      <c r="B287" s="1"/>
      <c r="C287" s="1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3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4"/>
      <c r="AZ287" s="2"/>
      <c r="BA287" s="2"/>
      <c r="BB287" s="2"/>
      <c r="BC287" s="2"/>
      <c r="BD287" s="2"/>
      <c r="BE287" s="4"/>
      <c r="BF287" s="4"/>
      <c r="BG287" s="4"/>
      <c r="BH287" s="4"/>
      <c r="BI287" s="4"/>
      <c r="BJ287" s="4"/>
      <c r="BK287" s="4"/>
      <c r="BL287" s="4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5"/>
      <c r="BZ287" s="2"/>
      <c r="CA287" s="2"/>
    </row>
    <row r="288" spans="1:79" ht="12.75" customHeight="1">
      <c r="A288" s="1"/>
      <c r="B288" s="1"/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4"/>
      <c r="AZ288" s="2"/>
      <c r="BA288" s="2"/>
      <c r="BB288" s="2"/>
      <c r="BC288" s="2"/>
      <c r="BD288" s="2"/>
      <c r="BE288" s="4"/>
      <c r="BF288" s="4"/>
      <c r="BG288" s="4"/>
      <c r="BH288" s="4"/>
      <c r="BI288" s="4"/>
      <c r="BJ288" s="4"/>
      <c r="BK288" s="4"/>
      <c r="BL288" s="4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5"/>
      <c r="BZ288" s="2"/>
      <c r="CA288" s="2"/>
    </row>
    <row r="289" spans="1:79" ht="12.75" customHeight="1">
      <c r="A289" s="1"/>
      <c r="B289" s="1"/>
      <c r="C289" s="1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3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4"/>
      <c r="AZ289" s="2"/>
      <c r="BA289" s="2"/>
      <c r="BB289" s="2"/>
      <c r="BC289" s="2"/>
      <c r="BD289" s="2"/>
      <c r="BE289" s="4"/>
      <c r="BF289" s="4"/>
      <c r="BG289" s="4"/>
      <c r="BH289" s="4"/>
      <c r="BI289" s="4"/>
      <c r="BJ289" s="4"/>
      <c r="BK289" s="4"/>
      <c r="BL289" s="4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5"/>
      <c r="BZ289" s="2"/>
      <c r="CA289" s="2"/>
    </row>
    <row r="290" spans="1:79" ht="12.75" customHeight="1">
      <c r="A290" s="1"/>
      <c r="B290" s="1"/>
      <c r="C290" s="1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3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4"/>
      <c r="AZ290" s="2"/>
      <c r="BA290" s="2"/>
      <c r="BB290" s="2"/>
      <c r="BC290" s="2"/>
      <c r="BD290" s="2"/>
      <c r="BE290" s="4"/>
      <c r="BF290" s="4"/>
      <c r="BG290" s="4"/>
      <c r="BH290" s="4"/>
      <c r="BI290" s="4"/>
      <c r="BJ290" s="4"/>
      <c r="BK290" s="4"/>
      <c r="BL290" s="4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5"/>
      <c r="BZ290" s="2"/>
      <c r="CA290" s="2"/>
    </row>
    <row r="291" spans="1:79" ht="12.75" customHeight="1">
      <c r="A291" s="1"/>
      <c r="B291" s="1"/>
      <c r="C291" s="1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3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4"/>
      <c r="AZ291" s="2"/>
      <c r="BA291" s="2"/>
      <c r="BB291" s="2"/>
      <c r="BC291" s="2"/>
      <c r="BD291" s="2"/>
      <c r="BE291" s="4"/>
      <c r="BF291" s="4"/>
      <c r="BG291" s="4"/>
      <c r="BH291" s="4"/>
      <c r="BI291" s="4"/>
      <c r="BJ291" s="4"/>
      <c r="BK291" s="4"/>
      <c r="BL291" s="4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5"/>
      <c r="BZ291" s="2"/>
      <c r="CA291" s="2"/>
    </row>
    <row r="292" spans="1:79" ht="12.75" customHeight="1">
      <c r="A292" s="1"/>
      <c r="B292" s="1"/>
      <c r="C292" s="1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3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4"/>
      <c r="AZ292" s="2"/>
      <c r="BA292" s="2"/>
      <c r="BB292" s="2"/>
      <c r="BC292" s="2"/>
      <c r="BD292" s="2"/>
      <c r="BE292" s="4"/>
      <c r="BF292" s="4"/>
      <c r="BG292" s="4"/>
      <c r="BH292" s="4"/>
      <c r="BI292" s="4"/>
      <c r="BJ292" s="4"/>
      <c r="BK292" s="4"/>
      <c r="BL292" s="4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5"/>
      <c r="BZ292" s="2"/>
      <c r="CA292" s="2"/>
    </row>
    <row r="293" spans="1:79" ht="12.75" customHeight="1">
      <c r="A293" s="1"/>
      <c r="B293" s="1"/>
      <c r="C293" s="1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3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4"/>
      <c r="AZ293" s="2"/>
      <c r="BA293" s="2"/>
      <c r="BB293" s="2"/>
      <c r="BC293" s="2"/>
      <c r="BD293" s="2"/>
      <c r="BE293" s="4"/>
      <c r="BF293" s="4"/>
      <c r="BG293" s="4"/>
      <c r="BH293" s="4"/>
      <c r="BI293" s="4"/>
      <c r="BJ293" s="4"/>
      <c r="BK293" s="4"/>
      <c r="BL293" s="4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5"/>
      <c r="BZ293" s="2"/>
      <c r="CA293" s="2"/>
    </row>
    <row r="294" spans="1:79" ht="12.75" customHeight="1">
      <c r="A294" s="1"/>
      <c r="B294" s="1"/>
      <c r="C294" s="1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3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4"/>
      <c r="AZ294" s="2"/>
      <c r="BA294" s="2"/>
      <c r="BB294" s="2"/>
      <c r="BC294" s="2"/>
      <c r="BD294" s="2"/>
      <c r="BE294" s="4"/>
      <c r="BF294" s="4"/>
      <c r="BG294" s="4"/>
      <c r="BH294" s="4"/>
      <c r="BI294" s="4"/>
      <c r="BJ294" s="4"/>
      <c r="BK294" s="4"/>
      <c r="BL294" s="4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5"/>
      <c r="BZ294" s="2"/>
      <c r="CA294" s="2"/>
    </row>
    <row r="295" spans="1:79" ht="12.75" customHeight="1">
      <c r="A295" s="1"/>
      <c r="B295" s="1"/>
      <c r="C295" s="1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3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4"/>
      <c r="AZ295" s="2"/>
      <c r="BA295" s="2"/>
      <c r="BB295" s="2"/>
      <c r="BC295" s="2"/>
      <c r="BD295" s="2"/>
      <c r="BE295" s="4"/>
      <c r="BF295" s="4"/>
      <c r="BG295" s="4"/>
      <c r="BH295" s="4"/>
      <c r="BI295" s="4"/>
      <c r="BJ295" s="4"/>
      <c r="BK295" s="4"/>
      <c r="BL295" s="4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5"/>
      <c r="BZ295" s="2"/>
      <c r="CA295" s="2"/>
    </row>
    <row r="296" spans="1:79" ht="12.75" customHeight="1">
      <c r="A296" s="1"/>
      <c r="B296" s="1"/>
      <c r="C296" s="1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3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4"/>
      <c r="AZ296" s="2"/>
      <c r="BA296" s="2"/>
      <c r="BB296" s="2"/>
      <c r="BC296" s="2"/>
      <c r="BD296" s="2"/>
      <c r="BE296" s="4"/>
      <c r="BF296" s="4"/>
      <c r="BG296" s="4"/>
      <c r="BH296" s="4"/>
      <c r="BI296" s="4"/>
      <c r="BJ296" s="4"/>
      <c r="BK296" s="4"/>
      <c r="BL296" s="4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5"/>
      <c r="BZ296" s="2"/>
      <c r="CA296" s="2"/>
    </row>
    <row r="297" spans="1:79" ht="12.75" customHeight="1">
      <c r="A297" s="1"/>
      <c r="B297" s="1"/>
      <c r="C297" s="1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3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4"/>
      <c r="AZ297" s="2"/>
      <c r="BA297" s="2"/>
      <c r="BB297" s="2"/>
      <c r="BC297" s="2"/>
      <c r="BD297" s="2"/>
      <c r="BE297" s="4"/>
      <c r="BF297" s="4"/>
      <c r="BG297" s="4"/>
      <c r="BH297" s="4"/>
      <c r="BI297" s="4"/>
      <c r="BJ297" s="4"/>
      <c r="BK297" s="4"/>
      <c r="BL297" s="4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5"/>
      <c r="BZ297" s="2"/>
      <c r="CA297" s="2"/>
    </row>
    <row r="298" spans="1:79" ht="12.75" customHeight="1">
      <c r="A298" s="1"/>
      <c r="B298" s="1"/>
      <c r="C298" s="1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3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4"/>
      <c r="AZ298" s="2"/>
      <c r="BA298" s="2"/>
      <c r="BB298" s="2"/>
      <c r="BC298" s="2"/>
      <c r="BD298" s="2"/>
      <c r="BE298" s="4"/>
      <c r="BF298" s="4"/>
      <c r="BG298" s="4"/>
      <c r="BH298" s="4"/>
      <c r="BI298" s="4"/>
      <c r="BJ298" s="4"/>
      <c r="BK298" s="4"/>
      <c r="BL298" s="4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5"/>
      <c r="BZ298" s="2"/>
      <c r="CA298" s="2"/>
    </row>
    <row r="299" spans="1:79" ht="12.75" customHeight="1">
      <c r="A299" s="1"/>
      <c r="B299" s="1"/>
      <c r="C299" s="1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3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4"/>
      <c r="AZ299" s="2"/>
      <c r="BA299" s="2"/>
      <c r="BB299" s="2"/>
      <c r="BC299" s="2"/>
      <c r="BD299" s="2"/>
      <c r="BE299" s="4"/>
      <c r="BF299" s="4"/>
      <c r="BG299" s="4"/>
      <c r="BH299" s="4"/>
      <c r="BI299" s="4"/>
      <c r="BJ299" s="4"/>
      <c r="BK299" s="4"/>
      <c r="BL299" s="4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5"/>
      <c r="BZ299" s="2"/>
      <c r="CA299" s="2"/>
    </row>
    <row r="300" spans="1:79" ht="12.75" customHeight="1">
      <c r="A300" s="1"/>
      <c r="B300" s="1"/>
      <c r="C300" s="1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3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4"/>
      <c r="AZ300" s="2"/>
      <c r="BA300" s="2"/>
      <c r="BB300" s="2"/>
      <c r="BC300" s="2"/>
      <c r="BD300" s="2"/>
      <c r="BE300" s="4"/>
      <c r="BF300" s="4"/>
      <c r="BG300" s="4"/>
      <c r="BH300" s="4"/>
      <c r="BI300" s="4"/>
      <c r="BJ300" s="4"/>
      <c r="BK300" s="4"/>
      <c r="BL300" s="4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5"/>
      <c r="BZ300" s="2"/>
      <c r="CA300" s="2"/>
    </row>
    <row r="301" spans="1:79" ht="12.75" customHeight="1">
      <c r="A301" s="1"/>
      <c r="B301" s="1"/>
      <c r="C301" s="1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3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4"/>
      <c r="AZ301" s="2"/>
      <c r="BA301" s="2"/>
      <c r="BB301" s="2"/>
      <c r="BC301" s="2"/>
      <c r="BD301" s="2"/>
      <c r="BE301" s="4"/>
      <c r="BF301" s="4"/>
      <c r="BG301" s="4"/>
      <c r="BH301" s="4"/>
      <c r="BI301" s="4"/>
      <c r="BJ301" s="4"/>
      <c r="BK301" s="4"/>
      <c r="BL301" s="4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5"/>
      <c r="BZ301" s="2"/>
      <c r="CA301" s="2"/>
    </row>
    <row r="302" spans="1:79" ht="12.75" customHeight="1">
      <c r="A302" s="1"/>
      <c r="B302" s="1"/>
      <c r="C302" s="1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3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4"/>
      <c r="AZ302" s="2"/>
      <c r="BA302" s="2"/>
      <c r="BB302" s="2"/>
      <c r="BC302" s="2"/>
      <c r="BD302" s="2"/>
      <c r="BE302" s="4"/>
      <c r="BF302" s="4"/>
      <c r="BG302" s="4"/>
      <c r="BH302" s="4"/>
      <c r="BI302" s="4"/>
      <c r="BJ302" s="4"/>
      <c r="BK302" s="4"/>
      <c r="BL302" s="4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5"/>
      <c r="BZ302" s="2"/>
      <c r="CA302" s="2"/>
    </row>
    <row r="303" spans="1:79" ht="12.75" customHeight="1">
      <c r="A303" s="1"/>
      <c r="B303" s="1"/>
      <c r="C303" s="1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3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4"/>
      <c r="AZ303" s="2"/>
      <c r="BA303" s="2"/>
      <c r="BB303" s="2"/>
      <c r="BC303" s="2"/>
      <c r="BD303" s="2"/>
      <c r="BE303" s="4"/>
      <c r="BF303" s="4"/>
      <c r="BG303" s="4"/>
      <c r="BH303" s="4"/>
      <c r="BI303" s="4"/>
      <c r="BJ303" s="4"/>
      <c r="BK303" s="4"/>
      <c r="BL303" s="4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5"/>
      <c r="BZ303" s="2"/>
      <c r="CA303" s="2"/>
    </row>
    <row r="304" spans="1:79" ht="12.75" customHeight="1">
      <c r="A304" s="1"/>
      <c r="B304" s="1"/>
      <c r="C304" s="1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3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4"/>
      <c r="AZ304" s="2"/>
      <c r="BA304" s="2"/>
      <c r="BB304" s="2"/>
      <c r="BC304" s="2"/>
      <c r="BD304" s="2"/>
      <c r="BE304" s="4"/>
      <c r="BF304" s="4"/>
      <c r="BG304" s="4"/>
      <c r="BH304" s="4"/>
      <c r="BI304" s="4"/>
      <c r="BJ304" s="4"/>
      <c r="BK304" s="4"/>
      <c r="BL304" s="4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5"/>
      <c r="BZ304" s="2"/>
      <c r="CA304" s="2"/>
    </row>
    <row r="305" spans="1:79" ht="12.75" customHeight="1">
      <c r="A305" s="1"/>
      <c r="B305" s="1"/>
      <c r="C305" s="1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3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4"/>
      <c r="AZ305" s="2"/>
      <c r="BA305" s="2"/>
      <c r="BB305" s="2"/>
      <c r="BC305" s="2"/>
      <c r="BD305" s="2"/>
      <c r="BE305" s="4"/>
      <c r="BF305" s="4"/>
      <c r="BG305" s="4"/>
      <c r="BH305" s="4"/>
      <c r="BI305" s="4"/>
      <c r="BJ305" s="4"/>
      <c r="BK305" s="4"/>
      <c r="BL305" s="4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5"/>
      <c r="BZ305" s="2"/>
      <c r="CA305" s="2"/>
    </row>
    <row r="306" spans="1:79" ht="12.75" customHeight="1">
      <c r="A306" s="1"/>
      <c r="B306" s="1"/>
      <c r="C306" s="1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3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4"/>
      <c r="AZ306" s="2"/>
      <c r="BA306" s="2"/>
      <c r="BB306" s="2"/>
      <c r="BC306" s="2"/>
      <c r="BD306" s="2"/>
      <c r="BE306" s="4"/>
      <c r="BF306" s="4"/>
      <c r="BG306" s="4"/>
      <c r="BH306" s="4"/>
      <c r="BI306" s="4"/>
      <c r="BJ306" s="4"/>
      <c r="BK306" s="4"/>
      <c r="BL306" s="4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5"/>
      <c r="BZ306" s="2"/>
      <c r="CA306" s="2"/>
    </row>
    <row r="307" spans="1:79" ht="12.75" customHeight="1">
      <c r="A307" s="1"/>
      <c r="B307" s="1"/>
      <c r="C307" s="1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3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4"/>
      <c r="AZ307" s="2"/>
      <c r="BA307" s="2"/>
      <c r="BB307" s="2"/>
      <c r="BC307" s="2"/>
      <c r="BD307" s="2"/>
      <c r="BE307" s="4"/>
      <c r="BF307" s="4"/>
      <c r="BG307" s="4"/>
      <c r="BH307" s="4"/>
      <c r="BI307" s="4"/>
      <c r="BJ307" s="4"/>
      <c r="BK307" s="4"/>
      <c r="BL307" s="4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5"/>
      <c r="BZ307" s="2"/>
      <c r="CA307" s="2"/>
    </row>
    <row r="308" spans="1:79" ht="12.75" customHeight="1">
      <c r="A308" s="1"/>
      <c r="B308" s="1"/>
      <c r="C308" s="1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3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4"/>
      <c r="AZ308" s="2"/>
      <c r="BA308" s="2"/>
      <c r="BB308" s="2"/>
      <c r="BC308" s="2"/>
      <c r="BD308" s="2"/>
      <c r="BE308" s="4"/>
      <c r="BF308" s="4"/>
      <c r="BG308" s="4"/>
      <c r="BH308" s="4"/>
      <c r="BI308" s="4"/>
      <c r="BJ308" s="4"/>
      <c r="BK308" s="4"/>
      <c r="BL308" s="4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5"/>
      <c r="BZ308" s="2"/>
      <c r="CA308" s="2"/>
    </row>
    <row r="309" spans="1:79" ht="12.75" customHeight="1">
      <c r="A309" s="1"/>
      <c r="B309" s="1"/>
      <c r="C309" s="1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3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4"/>
      <c r="AZ309" s="2"/>
      <c r="BA309" s="2"/>
      <c r="BB309" s="2"/>
      <c r="BC309" s="2"/>
      <c r="BD309" s="2"/>
      <c r="BE309" s="4"/>
      <c r="BF309" s="4"/>
      <c r="BG309" s="4"/>
      <c r="BH309" s="4"/>
      <c r="BI309" s="4"/>
      <c r="BJ309" s="4"/>
      <c r="BK309" s="4"/>
      <c r="BL309" s="4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5"/>
      <c r="BZ309" s="2"/>
      <c r="CA309" s="2"/>
    </row>
    <row r="310" spans="1:79" ht="12.75" customHeight="1">
      <c r="A310" s="1"/>
      <c r="B310" s="1"/>
      <c r="C310" s="1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3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4"/>
      <c r="AZ310" s="2"/>
      <c r="BA310" s="2"/>
      <c r="BB310" s="2"/>
      <c r="BC310" s="2"/>
      <c r="BD310" s="2"/>
      <c r="BE310" s="4"/>
      <c r="BF310" s="4"/>
      <c r="BG310" s="4"/>
      <c r="BH310" s="4"/>
      <c r="BI310" s="4"/>
      <c r="BJ310" s="4"/>
      <c r="BK310" s="4"/>
      <c r="BL310" s="4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5"/>
      <c r="BZ310" s="2"/>
      <c r="CA310" s="2"/>
    </row>
    <row r="311" spans="1:79" ht="12.75" customHeight="1">
      <c r="A311" s="1"/>
      <c r="B311" s="1"/>
      <c r="C311" s="1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3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4"/>
      <c r="AZ311" s="2"/>
      <c r="BA311" s="2"/>
      <c r="BB311" s="2"/>
      <c r="BC311" s="2"/>
      <c r="BD311" s="2"/>
      <c r="BE311" s="4"/>
      <c r="BF311" s="4"/>
      <c r="BG311" s="4"/>
      <c r="BH311" s="4"/>
      <c r="BI311" s="4"/>
      <c r="BJ311" s="4"/>
      <c r="BK311" s="4"/>
      <c r="BL311" s="4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5"/>
      <c r="BZ311" s="2"/>
      <c r="CA311" s="2"/>
    </row>
    <row r="312" spans="1:79" ht="12.75" customHeight="1">
      <c r="A312" s="1"/>
      <c r="B312" s="1"/>
      <c r="C312" s="1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3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4"/>
      <c r="AZ312" s="2"/>
      <c r="BA312" s="2"/>
      <c r="BB312" s="2"/>
      <c r="BC312" s="2"/>
      <c r="BD312" s="2"/>
      <c r="BE312" s="4"/>
      <c r="BF312" s="4"/>
      <c r="BG312" s="4"/>
      <c r="BH312" s="4"/>
      <c r="BI312" s="4"/>
      <c r="BJ312" s="4"/>
      <c r="BK312" s="4"/>
      <c r="BL312" s="4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5"/>
      <c r="BZ312" s="2"/>
      <c r="CA312" s="2"/>
    </row>
    <row r="313" spans="1:79" ht="12.75" customHeight="1">
      <c r="A313" s="1"/>
      <c r="B313" s="1"/>
      <c r="C313" s="1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3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4"/>
      <c r="AZ313" s="2"/>
      <c r="BA313" s="2"/>
      <c r="BB313" s="2"/>
      <c r="BC313" s="2"/>
      <c r="BD313" s="2"/>
      <c r="BE313" s="4"/>
      <c r="BF313" s="4"/>
      <c r="BG313" s="4"/>
      <c r="BH313" s="4"/>
      <c r="BI313" s="4"/>
      <c r="BJ313" s="4"/>
      <c r="BK313" s="4"/>
      <c r="BL313" s="4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5"/>
      <c r="BZ313" s="2"/>
      <c r="CA313" s="2"/>
    </row>
    <row r="314" spans="1:79" ht="12.75" customHeight="1">
      <c r="A314" s="1"/>
      <c r="B314" s="1"/>
      <c r="C314" s="1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3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4"/>
      <c r="AZ314" s="2"/>
      <c r="BA314" s="2"/>
      <c r="BB314" s="2"/>
      <c r="BC314" s="2"/>
      <c r="BD314" s="2"/>
      <c r="BE314" s="4"/>
      <c r="BF314" s="4"/>
      <c r="BG314" s="4"/>
      <c r="BH314" s="4"/>
      <c r="BI314" s="4"/>
      <c r="BJ314" s="4"/>
      <c r="BK314" s="4"/>
      <c r="BL314" s="4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5"/>
      <c r="BZ314" s="2"/>
      <c r="CA314" s="2"/>
    </row>
    <row r="315" spans="1:79" ht="12.75" customHeight="1">
      <c r="A315" s="1"/>
      <c r="B315" s="1"/>
      <c r="C315" s="1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3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4"/>
      <c r="AZ315" s="2"/>
      <c r="BA315" s="2"/>
      <c r="BB315" s="2"/>
      <c r="BC315" s="2"/>
      <c r="BD315" s="2"/>
      <c r="BE315" s="4"/>
      <c r="BF315" s="4"/>
      <c r="BG315" s="4"/>
      <c r="BH315" s="4"/>
      <c r="BI315" s="4"/>
      <c r="BJ315" s="4"/>
      <c r="BK315" s="4"/>
      <c r="BL315" s="4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5"/>
      <c r="BZ315" s="2"/>
      <c r="CA315" s="2"/>
    </row>
    <row r="316" spans="1:79" ht="12.75" customHeight="1">
      <c r="A316" s="1"/>
      <c r="B316" s="1"/>
      <c r="C316" s="1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3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4"/>
      <c r="AZ316" s="2"/>
      <c r="BA316" s="2"/>
      <c r="BB316" s="2"/>
      <c r="BC316" s="2"/>
      <c r="BD316" s="2"/>
      <c r="BE316" s="4"/>
      <c r="BF316" s="4"/>
      <c r="BG316" s="4"/>
      <c r="BH316" s="4"/>
      <c r="BI316" s="4"/>
      <c r="BJ316" s="4"/>
      <c r="BK316" s="4"/>
      <c r="BL316" s="4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5"/>
      <c r="BZ316" s="2"/>
      <c r="CA316" s="2"/>
    </row>
    <row r="317" spans="1:79" ht="12.75" customHeight="1">
      <c r="A317" s="1"/>
      <c r="B317" s="1"/>
      <c r="C317" s="1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3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4"/>
      <c r="AZ317" s="2"/>
      <c r="BA317" s="2"/>
      <c r="BB317" s="2"/>
      <c r="BC317" s="2"/>
      <c r="BD317" s="2"/>
      <c r="BE317" s="4"/>
      <c r="BF317" s="4"/>
      <c r="BG317" s="4"/>
      <c r="BH317" s="4"/>
      <c r="BI317" s="4"/>
      <c r="BJ317" s="4"/>
      <c r="BK317" s="4"/>
      <c r="BL317" s="4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5"/>
      <c r="BZ317" s="2"/>
      <c r="CA317" s="2"/>
    </row>
    <row r="318" spans="1:79" ht="12.75" customHeight="1">
      <c r="A318" s="1"/>
      <c r="B318" s="1"/>
      <c r="C318" s="1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3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4"/>
      <c r="AZ318" s="2"/>
      <c r="BA318" s="2"/>
      <c r="BB318" s="2"/>
      <c r="BC318" s="2"/>
      <c r="BD318" s="2"/>
      <c r="BE318" s="4"/>
      <c r="BF318" s="4"/>
      <c r="BG318" s="4"/>
      <c r="BH318" s="4"/>
      <c r="BI318" s="4"/>
      <c r="BJ318" s="4"/>
      <c r="BK318" s="4"/>
      <c r="BL318" s="4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5"/>
      <c r="BZ318" s="2"/>
      <c r="CA318" s="2"/>
    </row>
    <row r="319" spans="1:79" ht="12.75" customHeight="1">
      <c r="A319" s="1"/>
      <c r="B319" s="1"/>
      <c r="C319" s="1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3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4"/>
      <c r="AZ319" s="2"/>
      <c r="BA319" s="2"/>
      <c r="BB319" s="2"/>
      <c r="BC319" s="2"/>
      <c r="BD319" s="2"/>
      <c r="BE319" s="4"/>
      <c r="BF319" s="4"/>
      <c r="BG319" s="4"/>
      <c r="BH319" s="4"/>
      <c r="BI319" s="4"/>
      <c r="BJ319" s="4"/>
      <c r="BK319" s="4"/>
      <c r="BL319" s="4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5"/>
      <c r="BZ319" s="2"/>
      <c r="CA319" s="2"/>
    </row>
    <row r="320" spans="1:79" ht="12.75" customHeight="1">
      <c r="A320" s="1"/>
      <c r="B320" s="1"/>
      <c r="C320" s="1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3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4"/>
      <c r="AZ320" s="2"/>
      <c r="BA320" s="2"/>
      <c r="BB320" s="2"/>
      <c r="BC320" s="2"/>
      <c r="BD320" s="2"/>
      <c r="BE320" s="4"/>
      <c r="BF320" s="4"/>
      <c r="BG320" s="4"/>
      <c r="BH320" s="4"/>
      <c r="BI320" s="4"/>
      <c r="BJ320" s="4"/>
      <c r="BK320" s="4"/>
      <c r="BL320" s="4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5"/>
      <c r="BZ320" s="2"/>
      <c r="CA320" s="2"/>
    </row>
    <row r="321" spans="1:79" ht="12.75" customHeight="1">
      <c r="A321" s="1"/>
      <c r="B321" s="1"/>
      <c r="C321" s="1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3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4"/>
      <c r="AZ321" s="2"/>
      <c r="BA321" s="2"/>
      <c r="BB321" s="2"/>
      <c r="BC321" s="2"/>
      <c r="BD321" s="2"/>
      <c r="BE321" s="4"/>
      <c r="BF321" s="4"/>
      <c r="BG321" s="4"/>
      <c r="BH321" s="4"/>
      <c r="BI321" s="4"/>
      <c r="BJ321" s="4"/>
      <c r="BK321" s="4"/>
      <c r="BL321" s="4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5"/>
      <c r="BZ321" s="2"/>
      <c r="CA321" s="2"/>
    </row>
    <row r="322" spans="1:79" ht="12.75" customHeight="1">
      <c r="A322" s="1"/>
      <c r="B322" s="1"/>
      <c r="C322" s="1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3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4"/>
      <c r="AZ322" s="2"/>
      <c r="BA322" s="2"/>
      <c r="BB322" s="2"/>
      <c r="BC322" s="2"/>
      <c r="BD322" s="2"/>
      <c r="BE322" s="4"/>
      <c r="BF322" s="4"/>
      <c r="BG322" s="4"/>
      <c r="BH322" s="4"/>
      <c r="BI322" s="4"/>
      <c r="BJ322" s="4"/>
      <c r="BK322" s="4"/>
      <c r="BL322" s="4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5"/>
      <c r="BZ322" s="2"/>
      <c r="CA322" s="2"/>
    </row>
    <row r="323" spans="1:79" ht="12.75" customHeight="1">
      <c r="A323" s="1"/>
      <c r="B323" s="1"/>
      <c r="C323" s="1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3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4"/>
      <c r="AZ323" s="2"/>
      <c r="BA323" s="2"/>
      <c r="BB323" s="2"/>
      <c r="BC323" s="2"/>
      <c r="BD323" s="2"/>
      <c r="BE323" s="4"/>
      <c r="BF323" s="4"/>
      <c r="BG323" s="4"/>
      <c r="BH323" s="4"/>
      <c r="BI323" s="4"/>
      <c r="BJ323" s="4"/>
      <c r="BK323" s="4"/>
      <c r="BL323" s="4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5"/>
      <c r="BZ323" s="2"/>
      <c r="CA323" s="2"/>
    </row>
    <row r="324" spans="1:79" ht="12.75" customHeight="1">
      <c r="A324" s="1"/>
      <c r="B324" s="1"/>
      <c r="C324" s="1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3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4"/>
      <c r="AZ324" s="2"/>
      <c r="BA324" s="2"/>
      <c r="BB324" s="2"/>
      <c r="BC324" s="2"/>
      <c r="BD324" s="2"/>
      <c r="BE324" s="4"/>
      <c r="BF324" s="4"/>
      <c r="BG324" s="4"/>
      <c r="BH324" s="4"/>
      <c r="BI324" s="4"/>
      <c r="BJ324" s="4"/>
      <c r="BK324" s="4"/>
      <c r="BL324" s="4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5"/>
      <c r="BZ324" s="2"/>
      <c r="CA324" s="2"/>
    </row>
    <row r="325" spans="1:79" ht="12.75" customHeight="1">
      <c r="A325" s="1"/>
      <c r="B325" s="1"/>
      <c r="C325" s="1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3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4"/>
      <c r="AZ325" s="2"/>
      <c r="BA325" s="2"/>
      <c r="BB325" s="2"/>
      <c r="BC325" s="2"/>
      <c r="BD325" s="2"/>
      <c r="BE325" s="4"/>
      <c r="BF325" s="4"/>
      <c r="BG325" s="4"/>
      <c r="BH325" s="4"/>
      <c r="BI325" s="4"/>
      <c r="BJ325" s="4"/>
      <c r="BK325" s="4"/>
      <c r="BL325" s="4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5"/>
      <c r="BZ325" s="2"/>
      <c r="CA325" s="2"/>
    </row>
    <row r="326" spans="1:79" ht="12.75" customHeight="1">
      <c r="A326" s="1"/>
      <c r="B326" s="1"/>
      <c r="C326" s="1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3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4"/>
      <c r="AZ326" s="2"/>
      <c r="BA326" s="2"/>
      <c r="BB326" s="2"/>
      <c r="BC326" s="2"/>
      <c r="BD326" s="2"/>
      <c r="BE326" s="4"/>
      <c r="BF326" s="4"/>
      <c r="BG326" s="4"/>
      <c r="BH326" s="4"/>
      <c r="BI326" s="4"/>
      <c r="BJ326" s="4"/>
      <c r="BK326" s="4"/>
      <c r="BL326" s="4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5"/>
      <c r="BZ326" s="2"/>
      <c r="CA326" s="2"/>
    </row>
    <row r="327" spans="1:79" ht="12.75" customHeight="1">
      <c r="A327" s="1"/>
      <c r="B327" s="1"/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4"/>
      <c r="AZ327" s="2"/>
      <c r="BA327" s="2"/>
      <c r="BB327" s="2"/>
      <c r="BC327" s="2"/>
      <c r="BD327" s="2"/>
      <c r="BE327" s="4"/>
      <c r="BF327" s="4"/>
      <c r="BG327" s="4"/>
      <c r="BH327" s="4"/>
      <c r="BI327" s="4"/>
      <c r="BJ327" s="4"/>
      <c r="BK327" s="4"/>
      <c r="BL327" s="4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5"/>
      <c r="BZ327" s="2"/>
      <c r="CA327" s="2"/>
    </row>
    <row r="328" spans="1:79" ht="12.75" customHeight="1">
      <c r="A328" s="1"/>
      <c r="B328" s="1"/>
      <c r="C328" s="1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3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4"/>
      <c r="AZ328" s="2"/>
      <c r="BA328" s="2"/>
      <c r="BB328" s="2"/>
      <c r="BC328" s="2"/>
      <c r="BD328" s="2"/>
      <c r="BE328" s="4"/>
      <c r="BF328" s="4"/>
      <c r="BG328" s="4"/>
      <c r="BH328" s="4"/>
      <c r="BI328" s="4"/>
      <c r="BJ328" s="4"/>
      <c r="BK328" s="4"/>
      <c r="BL328" s="4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5"/>
      <c r="BZ328" s="2"/>
      <c r="CA328" s="2"/>
    </row>
    <row r="329" spans="1:79" ht="12.75" customHeight="1">
      <c r="A329" s="1"/>
      <c r="B329" s="1"/>
      <c r="C329" s="1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3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4"/>
      <c r="AZ329" s="2"/>
      <c r="BA329" s="2"/>
      <c r="BB329" s="2"/>
      <c r="BC329" s="2"/>
      <c r="BD329" s="2"/>
      <c r="BE329" s="4"/>
      <c r="BF329" s="4"/>
      <c r="BG329" s="4"/>
      <c r="BH329" s="4"/>
      <c r="BI329" s="4"/>
      <c r="BJ329" s="4"/>
      <c r="BK329" s="4"/>
      <c r="BL329" s="4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5"/>
      <c r="BZ329" s="2"/>
      <c r="CA329" s="2"/>
    </row>
    <row r="330" spans="1:79" ht="12.75" customHeight="1">
      <c r="A330" s="1"/>
      <c r="B330" s="1"/>
      <c r="C330" s="1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3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4"/>
      <c r="AZ330" s="2"/>
      <c r="BA330" s="2"/>
      <c r="BB330" s="2"/>
      <c r="BC330" s="2"/>
      <c r="BD330" s="2"/>
      <c r="BE330" s="4"/>
      <c r="BF330" s="4"/>
      <c r="BG330" s="4"/>
      <c r="BH330" s="4"/>
      <c r="BI330" s="4"/>
      <c r="BJ330" s="4"/>
      <c r="BK330" s="4"/>
      <c r="BL330" s="4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5"/>
      <c r="BZ330" s="2"/>
      <c r="CA330" s="2"/>
    </row>
    <row r="331" spans="1:79" ht="12.75" customHeight="1">
      <c r="A331" s="1"/>
      <c r="B331" s="1"/>
      <c r="C331" s="1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3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4"/>
      <c r="AZ331" s="2"/>
      <c r="BA331" s="2"/>
      <c r="BB331" s="2"/>
      <c r="BC331" s="2"/>
      <c r="BD331" s="2"/>
      <c r="BE331" s="4"/>
      <c r="BF331" s="4"/>
      <c r="BG331" s="4"/>
      <c r="BH331" s="4"/>
      <c r="BI331" s="4"/>
      <c r="BJ331" s="4"/>
      <c r="BK331" s="4"/>
      <c r="BL331" s="4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5"/>
      <c r="BZ331" s="2"/>
      <c r="CA331" s="2"/>
    </row>
    <row r="332" spans="1:79" ht="12.75" customHeight="1">
      <c r="A332" s="1"/>
      <c r="B332" s="1"/>
      <c r="C332" s="1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3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4"/>
      <c r="AZ332" s="2"/>
      <c r="BA332" s="2"/>
      <c r="BB332" s="2"/>
      <c r="BC332" s="2"/>
      <c r="BD332" s="2"/>
      <c r="BE332" s="4"/>
      <c r="BF332" s="4"/>
      <c r="BG332" s="4"/>
      <c r="BH332" s="4"/>
      <c r="BI332" s="4"/>
      <c r="BJ332" s="4"/>
      <c r="BK332" s="4"/>
      <c r="BL332" s="4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5"/>
      <c r="BZ332" s="2"/>
      <c r="CA332" s="2"/>
    </row>
    <row r="333" spans="1:79" ht="12.75" customHeight="1">
      <c r="A333" s="1"/>
      <c r="B333" s="1"/>
      <c r="C333" s="1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3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4"/>
      <c r="AZ333" s="2"/>
      <c r="BA333" s="2"/>
      <c r="BB333" s="2"/>
      <c r="BC333" s="2"/>
      <c r="BD333" s="2"/>
      <c r="BE333" s="4"/>
      <c r="BF333" s="4"/>
      <c r="BG333" s="4"/>
      <c r="BH333" s="4"/>
      <c r="BI333" s="4"/>
      <c r="BJ333" s="4"/>
      <c r="BK333" s="4"/>
      <c r="BL333" s="4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5"/>
      <c r="BZ333" s="2"/>
      <c r="CA333" s="2"/>
    </row>
    <row r="334" spans="1:79" ht="12.75" customHeight="1">
      <c r="A334" s="1"/>
      <c r="B334" s="1"/>
      <c r="C334" s="1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3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4"/>
      <c r="AZ334" s="2"/>
      <c r="BA334" s="2"/>
      <c r="BB334" s="2"/>
      <c r="BC334" s="2"/>
      <c r="BD334" s="2"/>
      <c r="BE334" s="4"/>
      <c r="BF334" s="4"/>
      <c r="BG334" s="4"/>
      <c r="BH334" s="4"/>
      <c r="BI334" s="4"/>
      <c r="BJ334" s="4"/>
      <c r="BK334" s="4"/>
      <c r="BL334" s="4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5"/>
      <c r="BZ334" s="2"/>
      <c r="CA334" s="2"/>
    </row>
    <row r="335" spans="1:79" ht="12.75" customHeight="1">
      <c r="A335" s="1"/>
      <c r="B335" s="1"/>
      <c r="C335" s="1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3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4"/>
      <c r="AZ335" s="2"/>
      <c r="BA335" s="2"/>
      <c r="BB335" s="2"/>
      <c r="BC335" s="2"/>
      <c r="BD335" s="2"/>
      <c r="BE335" s="4"/>
      <c r="BF335" s="4"/>
      <c r="BG335" s="4"/>
      <c r="BH335" s="4"/>
      <c r="BI335" s="4"/>
      <c r="BJ335" s="4"/>
      <c r="BK335" s="4"/>
      <c r="BL335" s="4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5"/>
      <c r="BZ335" s="2"/>
      <c r="CA335" s="2"/>
    </row>
    <row r="336" spans="1:79" ht="12.75" customHeight="1">
      <c r="A336" s="1"/>
      <c r="B336" s="1"/>
      <c r="C336" s="1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3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4"/>
      <c r="AZ336" s="2"/>
      <c r="BA336" s="2"/>
      <c r="BB336" s="2"/>
      <c r="BC336" s="2"/>
      <c r="BD336" s="2"/>
      <c r="BE336" s="4"/>
      <c r="BF336" s="4"/>
      <c r="BG336" s="4"/>
      <c r="BH336" s="4"/>
      <c r="BI336" s="4"/>
      <c r="BJ336" s="4"/>
      <c r="BK336" s="4"/>
      <c r="BL336" s="4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5"/>
      <c r="BZ336" s="2"/>
      <c r="CA336" s="2"/>
    </row>
    <row r="337" spans="1:79" ht="12.75" customHeight="1">
      <c r="A337" s="1"/>
      <c r="B337" s="1"/>
      <c r="C337" s="1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3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4"/>
      <c r="AZ337" s="2"/>
      <c r="BA337" s="2"/>
      <c r="BB337" s="2"/>
      <c r="BC337" s="2"/>
      <c r="BD337" s="2"/>
      <c r="BE337" s="4"/>
      <c r="BF337" s="4"/>
      <c r="BG337" s="4"/>
      <c r="BH337" s="4"/>
      <c r="BI337" s="4"/>
      <c r="BJ337" s="4"/>
      <c r="BK337" s="4"/>
      <c r="BL337" s="4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5"/>
      <c r="BZ337" s="2"/>
      <c r="CA337" s="2"/>
    </row>
    <row r="338" spans="1:79" ht="12.75" customHeight="1">
      <c r="A338" s="1"/>
      <c r="B338" s="1"/>
      <c r="C338" s="1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3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4"/>
      <c r="AZ338" s="2"/>
      <c r="BA338" s="2"/>
      <c r="BB338" s="2"/>
      <c r="BC338" s="2"/>
      <c r="BD338" s="2"/>
      <c r="BE338" s="4"/>
      <c r="BF338" s="4"/>
      <c r="BG338" s="4"/>
      <c r="BH338" s="4"/>
      <c r="BI338" s="4"/>
      <c r="BJ338" s="4"/>
      <c r="BK338" s="4"/>
      <c r="BL338" s="4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5"/>
      <c r="BZ338" s="2"/>
      <c r="CA338" s="2"/>
    </row>
    <row r="339" spans="1:79" ht="12.75" customHeight="1">
      <c r="A339" s="1"/>
      <c r="B339" s="1"/>
      <c r="C339" s="1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3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4"/>
      <c r="AZ339" s="2"/>
      <c r="BA339" s="2"/>
      <c r="BB339" s="2"/>
      <c r="BC339" s="2"/>
      <c r="BD339" s="2"/>
      <c r="BE339" s="4"/>
      <c r="BF339" s="4"/>
      <c r="BG339" s="4"/>
      <c r="BH339" s="4"/>
      <c r="BI339" s="4"/>
      <c r="BJ339" s="4"/>
      <c r="BK339" s="4"/>
      <c r="BL339" s="4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5"/>
      <c r="BZ339" s="2"/>
      <c r="CA339" s="2"/>
    </row>
    <row r="340" spans="1:79" ht="12.75" customHeight="1">
      <c r="A340" s="1"/>
      <c r="B340" s="1"/>
      <c r="C340" s="1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3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4"/>
      <c r="AZ340" s="2"/>
      <c r="BA340" s="2"/>
      <c r="BB340" s="2"/>
      <c r="BC340" s="2"/>
      <c r="BD340" s="2"/>
      <c r="BE340" s="4"/>
      <c r="BF340" s="4"/>
      <c r="BG340" s="4"/>
      <c r="BH340" s="4"/>
      <c r="BI340" s="4"/>
      <c r="BJ340" s="4"/>
      <c r="BK340" s="4"/>
      <c r="BL340" s="4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5"/>
      <c r="BZ340" s="2"/>
      <c r="CA340" s="2"/>
    </row>
    <row r="341" spans="1:79" ht="12.75" customHeight="1">
      <c r="A341" s="1"/>
      <c r="B341" s="1"/>
      <c r="C341" s="1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3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4"/>
      <c r="AZ341" s="2"/>
      <c r="BA341" s="2"/>
      <c r="BB341" s="2"/>
      <c r="BC341" s="2"/>
      <c r="BD341" s="2"/>
      <c r="BE341" s="4"/>
      <c r="BF341" s="4"/>
      <c r="BG341" s="4"/>
      <c r="BH341" s="4"/>
      <c r="BI341" s="4"/>
      <c r="BJ341" s="4"/>
      <c r="BK341" s="4"/>
      <c r="BL341" s="4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5"/>
      <c r="BZ341" s="2"/>
      <c r="CA341" s="2"/>
    </row>
    <row r="342" spans="1:79" ht="12.75" customHeight="1">
      <c r="A342" s="1"/>
      <c r="B342" s="1"/>
      <c r="C342" s="1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3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4"/>
      <c r="AZ342" s="2"/>
      <c r="BA342" s="2"/>
      <c r="BB342" s="2"/>
      <c r="BC342" s="2"/>
      <c r="BD342" s="2"/>
      <c r="BE342" s="4"/>
      <c r="BF342" s="4"/>
      <c r="BG342" s="4"/>
      <c r="BH342" s="4"/>
      <c r="BI342" s="4"/>
      <c r="BJ342" s="4"/>
      <c r="BK342" s="4"/>
      <c r="BL342" s="4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5"/>
      <c r="BZ342" s="2"/>
      <c r="CA342" s="2"/>
    </row>
    <row r="343" spans="1:79" ht="12.75" customHeight="1">
      <c r="A343" s="1"/>
      <c r="B343" s="1"/>
      <c r="C343" s="1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3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4"/>
      <c r="AZ343" s="2"/>
      <c r="BA343" s="2"/>
      <c r="BB343" s="2"/>
      <c r="BC343" s="2"/>
      <c r="BD343" s="2"/>
      <c r="BE343" s="4"/>
      <c r="BF343" s="4"/>
      <c r="BG343" s="4"/>
      <c r="BH343" s="4"/>
      <c r="BI343" s="4"/>
      <c r="BJ343" s="4"/>
      <c r="BK343" s="4"/>
      <c r="BL343" s="4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5"/>
      <c r="BZ343" s="2"/>
      <c r="CA343" s="2"/>
    </row>
    <row r="344" spans="1:79" ht="12.75" customHeight="1">
      <c r="A344" s="1"/>
      <c r="B344" s="1"/>
      <c r="C344" s="1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3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4"/>
      <c r="AZ344" s="2"/>
      <c r="BA344" s="2"/>
      <c r="BB344" s="2"/>
      <c r="BC344" s="2"/>
      <c r="BD344" s="2"/>
      <c r="BE344" s="4"/>
      <c r="BF344" s="4"/>
      <c r="BG344" s="4"/>
      <c r="BH344" s="4"/>
      <c r="BI344" s="4"/>
      <c r="BJ344" s="4"/>
      <c r="BK344" s="4"/>
      <c r="BL344" s="4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5"/>
      <c r="BZ344" s="2"/>
      <c r="CA344" s="2"/>
    </row>
    <row r="345" spans="1:79" ht="12.75" customHeight="1">
      <c r="A345" s="1"/>
      <c r="B345" s="1"/>
      <c r="C345" s="1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3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4"/>
      <c r="AZ345" s="2"/>
      <c r="BA345" s="2"/>
      <c r="BB345" s="2"/>
      <c r="BC345" s="2"/>
      <c r="BD345" s="2"/>
      <c r="BE345" s="4"/>
      <c r="BF345" s="4"/>
      <c r="BG345" s="4"/>
      <c r="BH345" s="4"/>
      <c r="BI345" s="4"/>
      <c r="BJ345" s="4"/>
      <c r="BK345" s="4"/>
      <c r="BL345" s="4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5"/>
      <c r="BZ345" s="2"/>
      <c r="CA345" s="2"/>
    </row>
    <row r="346" spans="1:79" ht="12.75" customHeight="1">
      <c r="A346" s="1"/>
      <c r="B346" s="1"/>
      <c r="C346" s="1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3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4"/>
      <c r="AZ346" s="2"/>
      <c r="BA346" s="2"/>
      <c r="BB346" s="2"/>
      <c r="BC346" s="2"/>
      <c r="BD346" s="2"/>
      <c r="BE346" s="4"/>
      <c r="BF346" s="4"/>
      <c r="BG346" s="4"/>
      <c r="BH346" s="4"/>
      <c r="BI346" s="4"/>
      <c r="BJ346" s="4"/>
      <c r="BK346" s="4"/>
      <c r="BL346" s="4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5"/>
      <c r="BZ346" s="2"/>
      <c r="CA346" s="2"/>
    </row>
    <row r="347" spans="1:79" ht="12.75" customHeight="1">
      <c r="A347" s="1"/>
      <c r="B347" s="1"/>
      <c r="C347" s="1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3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4"/>
      <c r="AZ347" s="2"/>
      <c r="BA347" s="2"/>
      <c r="BB347" s="2"/>
      <c r="BC347" s="2"/>
      <c r="BD347" s="2"/>
      <c r="BE347" s="4"/>
      <c r="BF347" s="4"/>
      <c r="BG347" s="4"/>
      <c r="BH347" s="4"/>
      <c r="BI347" s="4"/>
      <c r="BJ347" s="4"/>
      <c r="BK347" s="4"/>
      <c r="BL347" s="4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5"/>
      <c r="BZ347" s="2"/>
      <c r="CA347" s="2"/>
    </row>
    <row r="348" spans="1:79" ht="12.75" customHeight="1">
      <c r="A348" s="1"/>
      <c r="B348" s="1"/>
      <c r="C348" s="1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3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4"/>
      <c r="AZ348" s="2"/>
      <c r="BA348" s="2"/>
      <c r="BB348" s="2"/>
      <c r="BC348" s="2"/>
      <c r="BD348" s="2"/>
      <c r="BE348" s="4"/>
      <c r="BF348" s="4"/>
      <c r="BG348" s="4"/>
      <c r="BH348" s="4"/>
      <c r="BI348" s="4"/>
      <c r="BJ348" s="4"/>
      <c r="BK348" s="4"/>
      <c r="BL348" s="4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5"/>
      <c r="BZ348" s="2"/>
      <c r="CA348" s="2"/>
    </row>
    <row r="349" spans="1:79" ht="12.75" customHeight="1">
      <c r="A349" s="1"/>
      <c r="B349" s="1"/>
      <c r="C349" s="1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3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4"/>
      <c r="AZ349" s="2"/>
      <c r="BA349" s="2"/>
      <c r="BB349" s="2"/>
      <c r="BC349" s="2"/>
      <c r="BD349" s="2"/>
      <c r="BE349" s="4"/>
      <c r="BF349" s="4"/>
      <c r="BG349" s="4"/>
      <c r="BH349" s="4"/>
      <c r="BI349" s="4"/>
      <c r="BJ349" s="4"/>
      <c r="BK349" s="4"/>
      <c r="BL349" s="4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5"/>
      <c r="BZ349" s="2"/>
      <c r="CA349" s="2"/>
    </row>
    <row r="350" spans="1:79" ht="12.75" customHeight="1">
      <c r="A350" s="1"/>
      <c r="B350" s="1"/>
      <c r="C350" s="1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3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4"/>
      <c r="AZ350" s="2"/>
      <c r="BA350" s="2"/>
      <c r="BB350" s="2"/>
      <c r="BC350" s="2"/>
      <c r="BD350" s="2"/>
      <c r="BE350" s="4"/>
      <c r="BF350" s="4"/>
      <c r="BG350" s="4"/>
      <c r="BH350" s="4"/>
      <c r="BI350" s="4"/>
      <c r="BJ350" s="4"/>
      <c r="BK350" s="4"/>
      <c r="BL350" s="4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5"/>
      <c r="BZ350" s="2"/>
      <c r="CA350" s="2"/>
    </row>
    <row r="351" spans="1:79" ht="12.75" customHeight="1">
      <c r="A351" s="1"/>
      <c r="B351" s="1"/>
      <c r="C351" s="1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3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4"/>
      <c r="AZ351" s="2"/>
      <c r="BA351" s="2"/>
      <c r="BB351" s="2"/>
      <c r="BC351" s="2"/>
      <c r="BD351" s="2"/>
      <c r="BE351" s="4"/>
      <c r="BF351" s="4"/>
      <c r="BG351" s="4"/>
      <c r="BH351" s="4"/>
      <c r="BI351" s="4"/>
      <c r="BJ351" s="4"/>
      <c r="BK351" s="4"/>
      <c r="BL351" s="4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5"/>
      <c r="BZ351" s="2"/>
      <c r="CA351" s="2"/>
    </row>
    <row r="352" spans="1:79" ht="12.75" customHeight="1">
      <c r="A352" s="1"/>
      <c r="B352" s="1"/>
      <c r="C352" s="1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3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4"/>
      <c r="AZ352" s="2"/>
      <c r="BA352" s="2"/>
      <c r="BB352" s="2"/>
      <c r="BC352" s="2"/>
      <c r="BD352" s="2"/>
      <c r="BE352" s="4"/>
      <c r="BF352" s="4"/>
      <c r="BG352" s="4"/>
      <c r="BH352" s="4"/>
      <c r="BI352" s="4"/>
      <c r="BJ352" s="4"/>
      <c r="BK352" s="4"/>
      <c r="BL352" s="4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5"/>
      <c r="BZ352" s="2"/>
      <c r="CA352" s="2"/>
    </row>
    <row r="353" spans="1:79" ht="12.75" customHeight="1">
      <c r="A353" s="1"/>
      <c r="B353" s="1"/>
      <c r="C353" s="1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3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4"/>
      <c r="AZ353" s="2"/>
      <c r="BA353" s="2"/>
      <c r="BB353" s="2"/>
      <c r="BC353" s="2"/>
      <c r="BD353" s="2"/>
      <c r="BE353" s="4"/>
      <c r="BF353" s="4"/>
      <c r="BG353" s="4"/>
      <c r="BH353" s="4"/>
      <c r="BI353" s="4"/>
      <c r="BJ353" s="4"/>
      <c r="BK353" s="4"/>
      <c r="BL353" s="4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5"/>
      <c r="BZ353" s="2"/>
      <c r="CA353" s="2"/>
    </row>
    <row r="354" spans="1:79" ht="12.75" customHeight="1">
      <c r="A354" s="1"/>
      <c r="B354" s="1"/>
      <c r="C354" s="1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3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4"/>
      <c r="AZ354" s="2"/>
      <c r="BA354" s="2"/>
      <c r="BB354" s="2"/>
      <c r="BC354" s="2"/>
      <c r="BD354" s="2"/>
      <c r="BE354" s="4"/>
      <c r="BF354" s="4"/>
      <c r="BG354" s="4"/>
      <c r="BH354" s="4"/>
      <c r="BI354" s="4"/>
      <c r="BJ354" s="4"/>
      <c r="BK354" s="4"/>
      <c r="BL354" s="4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5"/>
      <c r="BZ354" s="2"/>
      <c r="CA354" s="2"/>
    </row>
    <row r="355" spans="1:79" ht="12.75" customHeight="1">
      <c r="A355" s="1"/>
      <c r="B355" s="1"/>
      <c r="C355" s="1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3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4"/>
      <c r="AZ355" s="2"/>
      <c r="BA355" s="2"/>
      <c r="BB355" s="2"/>
      <c r="BC355" s="2"/>
      <c r="BD355" s="2"/>
      <c r="BE355" s="4"/>
      <c r="BF355" s="4"/>
      <c r="BG355" s="4"/>
      <c r="BH355" s="4"/>
      <c r="BI355" s="4"/>
      <c r="BJ355" s="4"/>
      <c r="BK355" s="4"/>
      <c r="BL355" s="4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5"/>
      <c r="BZ355" s="2"/>
      <c r="CA355" s="2"/>
    </row>
    <row r="356" spans="1:79" ht="12.75" customHeight="1">
      <c r="A356" s="1"/>
      <c r="B356" s="1"/>
      <c r="C356" s="1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3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4"/>
      <c r="AZ356" s="2"/>
      <c r="BA356" s="2"/>
      <c r="BB356" s="2"/>
      <c r="BC356" s="2"/>
      <c r="BD356" s="2"/>
      <c r="BE356" s="4"/>
      <c r="BF356" s="4"/>
      <c r="BG356" s="4"/>
      <c r="BH356" s="4"/>
      <c r="BI356" s="4"/>
      <c r="BJ356" s="4"/>
      <c r="BK356" s="4"/>
      <c r="BL356" s="4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5"/>
      <c r="BZ356" s="2"/>
      <c r="CA356" s="2"/>
    </row>
    <row r="357" spans="1:79" ht="12.75" customHeight="1">
      <c r="A357" s="1"/>
      <c r="B357" s="1"/>
      <c r="C357" s="1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3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4"/>
      <c r="AZ357" s="2"/>
      <c r="BA357" s="2"/>
      <c r="BB357" s="2"/>
      <c r="BC357" s="2"/>
      <c r="BD357" s="2"/>
      <c r="BE357" s="4"/>
      <c r="BF357" s="4"/>
      <c r="BG357" s="4"/>
      <c r="BH357" s="4"/>
      <c r="BI357" s="4"/>
      <c r="BJ357" s="4"/>
      <c r="BK357" s="4"/>
      <c r="BL357" s="4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5"/>
      <c r="BZ357" s="2"/>
      <c r="CA357" s="2"/>
    </row>
    <row r="358" spans="1:79" ht="12.75" customHeight="1">
      <c r="A358" s="1"/>
      <c r="B358" s="1"/>
      <c r="C358" s="1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3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4"/>
      <c r="AZ358" s="2"/>
      <c r="BA358" s="2"/>
      <c r="BB358" s="2"/>
      <c r="BC358" s="2"/>
      <c r="BD358" s="2"/>
      <c r="BE358" s="4"/>
      <c r="BF358" s="4"/>
      <c r="BG358" s="4"/>
      <c r="BH358" s="4"/>
      <c r="BI358" s="4"/>
      <c r="BJ358" s="4"/>
      <c r="BK358" s="4"/>
      <c r="BL358" s="4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5"/>
      <c r="BZ358" s="2"/>
      <c r="CA358" s="2"/>
    </row>
    <row r="359" spans="1:79" ht="12.75" customHeight="1">
      <c r="A359" s="1"/>
      <c r="B359" s="1"/>
      <c r="C359" s="1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3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4"/>
      <c r="AZ359" s="2"/>
      <c r="BA359" s="2"/>
      <c r="BB359" s="2"/>
      <c r="BC359" s="2"/>
      <c r="BD359" s="2"/>
      <c r="BE359" s="4"/>
      <c r="BF359" s="4"/>
      <c r="BG359" s="4"/>
      <c r="BH359" s="4"/>
      <c r="BI359" s="4"/>
      <c r="BJ359" s="4"/>
      <c r="BK359" s="4"/>
      <c r="BL359" s="4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5"/>
      <c r="BZ359" s="2"/>
      <c r="CA359" s="2"/>
    </row>
    <row r="360" spans="1:79" ht="12.75" customHeight="1">
      <c r="A360" s="1"/>
      <c r="B360" s="1"/>
      <c r="C360" s="1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3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4"/>
      <c r="AZ360" s="2"/>
      <c r="BA360" s="2"/>
      <c r="BB360" s="2"/>
      <c r="BC360" s="2"/>
      <c r="BD360" s="2"/>
      <c r="BE360" s="4"/>
      <c r="BF360" s="4"/>
      <c r="BG360" s="4"/>
      <c r="BH360" s="4"/>
      <c r="BI360" s="4"/>
      <c r="BJ360" s="4"/>
      <c r="BK360" s="4"/>
      <c r="BL360" s="4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5"/>
      <c r="BZ360" s="2"/>
      <c r="CA360" s="2"/>
    </row>
    <row r="361" spans="1:79" ht="12.75" customHeight="1">
      <c r="A361" s="1"/>
      <c r="B361" s="1"/>
      <c r="C361" s="1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3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4"/>
      <c r="AZ361" s="2"/>
      <c r="BA361" s="2"/>
      <c r="BB361" s="2"/>
      <c r="BC361" s="2"/>
      <c r="BD361" s="2"/>
      <c r="BE361" s="4"/>
      <c r="BF361" s="4"/>
      <c r="BG361" s="4"/>
      <c r="BH361" s="4"/>
      <c r="BI361" s="4"/>
      <c r="BJ361" s="4"/>
      <c r="BK361" s="4"/>
      <c r="BL361" s="4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5"/>
      <c r="BZ361" s="2"/>
      <c r="CA361" s="2"/>
    </row>
    <row r="362" spans="1:79" ht="12.75" customHeight="1">
      <c r="A362" s="1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3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4"/>
      <c r="AZ362" s="2"/>
      <c r="BA362" s="2"/>
      <c r="BB362" s="2"/>
      <c r="BC362" s="2"/>
      <c r="BD362" s="2"/>
      <c r="BE362" s="4"/>
      <c r="BF362" s="4"/>
      <c r="BG362" s="4"/>
      <c r="BH362" s="4"/>
      <c r="BI362" s="4"/>
      <c r="BJ362" s="4"/>
      <c r="BK362" s="4"/>
      <c r="BL362" s="4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5"/>
      <c r="BZ362" s="2"/>
      <c r="CA362" s="2"/>
    </row>
    <row r="363" spans="1:79" ht="12.75" customHeight="1">
      <c r="A363" s="1"/>
      <c r="B363" s="1"/>
      <c r="C363" s="1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3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4"/>
      <c r="AZ363" s="2"/>
      <c r="BA363" s="2"/>
      <c r="BB363" s="2"/>
      <c r="BC363" s="2"/>
      <c r="BD363" s="2"/>
      <c r="BE363" s="4"/>
      <c r="BF363" s="4"/>
      <c r="BG363" s="4"/>
      <c r="BH363" s="4"/>
      <c r="BI363" s="4"/>
      <c r="BJ363" s="4"/>
      <c r="BK363" s="4"/>
      <c r="BL363" s="4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5"/>
      <c r="BZ363" s="2"/>
      <c r="CA363" s="2"/>
    </row>
    <row r="364" spans="1:79" ht="12.75" customHeight="1">
      <c r="A364" s="1"/>
      <c r="B364" s="1"/>
      <c r="C364" s="1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3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4"/>
      <c r="AZ364" s="2"/>
      <c r="BA364" s="2"/>
      <c r="BB364" s="2"/>
      <c r="BC364" s="2"/>
      <c r="BD364" s="2"/>
      <c r="BE364" s="4"/>
      <c r="BF364" s="4"/>
      <c r="BG364" s="4"/>
      <c r="BH364" s="4"/>
      <c r="BI364" s="4"/>
      <c r="BJ364" s="4"/>
      <c r="BK364" s="4"/>
      <c r="BL364" s="4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5"/>
      <c r="BZ364" s="2"/>
      <c r="CA364" s="2"/>
    </row>
    <row r="365" spans="1:79" ht="12.75" customHeight="1">
      <c r="A365" s="1"/>
      <c r="B365" s="1"/>
      <c r="C365" s="1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3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4"/>
      <c r="AZ365" s="2"/>
      <c r="BA365" s="2"/>
      <c r="BB365" s="2"/>
      <c r="BC365" s="2"/>
      <c r="BD365" s="2"/>
      <c r="BE365" s="4"/>
      <c r="BF365" s="4"/>
      <c r="BG365" s="4"/>
      <c r="BH365" s="4"/>
      <c r="BI365" s="4"/>
      <c r="BJ365" s="4"/>
      <c r="BK365" s="4"/>
      <c r="BL365" s="4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5"/>
      <c r="BZ365" s="2"/>
      <c r="CA365" s="2"/>
    </row>
    <row r="366" spans="1:79" ht="12.75" customHeight="1">
      <c r="A366" s="1"/>
      <c r="B366" s="1"/>
      <c r="C366" s="1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3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4"/>
      <c r="AZ366" s="2"/>
      <c r="BA366" s="2"/>
      <c r="BB366" s="2"/>
      <c r="BC366" s="2"/>
      <c r="BD366" s="2"/>
      <c r="BE366" s="4"/>
      <c r="BF366" s="4"/>
      <c r="BG366" s="4"/>
      <c r="BH366" s="4"/>
      <c r="BI366" s="4"/>
      <c r="BJ366" s="4"/>
      <c r="BK366" s="4"/>
      <c r="BL366" s="4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5"/>
      <c r="BZ366" s="2"/>
      <c r="CA366" s="2"/>
    </row>
    <row r="367" spans="1:79" ht="12.75" customHeight="1">
      <c r="A367" s="1"/>
      <c r="B367" s="1"/>
      <c r="C367" s="1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3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4"/>
      <c r="AZ367" s="2"/>
      <c r="BA367" s="2"/>
      <c r="BB367" s="2"/>
      <c r="BC367" s="2"/>
      <c r="BD367" s="2"/>
      <c r="BE367" s="4"/>
      <c r="BF367" s="4"/>
      <c r="BG367" s="4"/>
      <c r="BH367" s="4"/>
      <c r="BI367" s="4"/>
      <c r="BJ367" s="4"/>
      <c r="BK367" s="4"/>
      <c r="BL367" s="4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5"/>
      <c r="BZ367" s="2"/>
      <c r="CA367" s="2"/>
    </row>
    <row r="368" spans="1:79" ht="12.75" customHeight="1">
      <c r="A368" s="1"/>
      <c r="B368" s="1"/>
      <c r="C368" s="1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3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4"/>
      <c r="AZ368" s="2"/>
      <c r="BA368" s="2"/>
      <c r="BB368" s="2"/>
      <c r="BC368" s="2"/>
      <c r="BD368" s="2"/>
      <c r="BE368" s="4"/>
      <c r="BF368" s="4"/>
      <c r="BG368" s="4"/>
      <c r="BH368" s="4"/>
      <c r="BI368" s="4"/>
      <c r="BJ368" s="4"/>
      <c r="BK368" s="4"/>
      <c r="BL368" s="4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5"/>
      <c r="BZ368" s="2"/>
      <c r="CA368" s="2"/>
    </row>
    <row r="369" spans="1:79" ht="12.75" customHeight="1">
      <c r="A369" s="1"/>
      <c r="B369" s="1"/>
      <c r="C369" s="1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3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4"/>
      <c r="AZ369" s="2"/>
      <c r="BA369" s="2"/>
      <c r="BB369" s="2"/>
      <c r="BC369" s="2"/>
      <c r="BD369" s="2"/>
      <c r="BE369" s="4"/>
      <c r="BF369" s="4"/>
      <c r="BG369" s="4"/>
      <c r="BH369" s="4"/>
      <c r="BI369" s="4"/>
      <c r="BJ369" s="4"/>
      <c r="BK369" s="4"/>
      <c r="BL369" s="4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5"/>
      <c r="BZ369" s="2"/>
      <c r="CA369" s="2"/>
    </row>
    <row r="370" spans="1:79" ht="12.75" customHeight="1">
      <c r="A370" s="1"/>
      <c r="B370" s="1"/>
      <c r="C370" s="1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3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4"/>
      <c r="AZ370" s="2"/>
      <c r="BA370" s="2"/>
      <c r="BB370" s="2"/>
      <c r="BC370" s="2"/>
      <c r="BD370" s="2"/>
      <c r="BE370" s="4"/>
      <c r="BF370" s="4"/>
      <c r="BG370" s="4"/>
      <c r="BH370" s="4"/>
      <c r="BI370" s="4"/>
      <c r="BJ370" s="4"/>
      <c r="BK370" s="4"/>
      <c r="BL370" s="4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5"/>
      <c r="BZ370" s="2"/>
      <c r="CA370" s="2"/>
    </row>
    <row r="371" spans="1:79" ht="12.75" customHeight="1">
      <c r="A371" s="1"/>
      <c r="B371" s="1"/>
      <c r="C371" s="1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3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4"/>
      <c r="AZ371" s="2"/>
      <c r="BA371" s="2"/>
      <c r="BB371" s="2"/>
      <c r="BC371" s="2"/>
      <c r="BD371" s="2"/>
      <c r="BE371" s="4"/>
      <c r="BF371" s="4"/>
      <c r="BG371" s="4"/>
      <c r="BH371" s="4"/>
      <c r="BI371" s="4"/>
      <c r="BJ371" s="4"/>
      <c r="BK371" s="4"/>
      <c r="BL371" s="4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5"/>
      <c r="BZ371" s="2"/>
      <c r="CA371" s="2"/>
    </row>
    <row r="372" spans="1:79" ht="12.75" customHeight="1">
      <c r="A372" s="1"/>
      <c r="B372" s="1"/>
      <c r="C372" s="1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3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4"/>
      <c r="AZ372" s="2"/>
      <c r="BA372" s="2"/>
      <c r="BB372" s="2"/>
      <c r="BC372" s="2"/>
      <c r="BD372" s="2"/>
      <c r="BE372" s="4"/>
      <c r="BF372" s="4"/>
      <c r="BG372" s="4"/>
      <c r="BH372" s="4"/>
      <c r="BI372" s="4"/>
      <c r="BJ372" s="4"/>
      <c r="BK372" s="4"/>
      <c r="BL372" s="4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5"/>
      <c r="BZ372" s="2"/>
      <c r="CA372" s="2"/>
    </row>
    <row r="373" spans="1:79" ht="12.75" customHeight="1">
      <c r="A373" s="1"/>
      <c r="B373" s="1"/>
      <c r="C373" s="1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3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4"/>
      <c r="AZ373" s="2"/>
      <c r="BA373" s="2"/>
      <c r="BB373" s="2"/>
      <c r="BC373" s="2"/>
      <c r="BD373" s="2"/>
      <c r="BE373" s="4"/>
      <c r="BF373" s="4"/>
      <c r="BG373" s="4"/>
      <c r="BH373" s="4"/>
      <c r="BI373" s="4"/>
      <c r="BJ373" s="4"/>
      <c r="BK373" s="4"/>
      <c r="BL373" s="4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5"/>
      <c r="BZ373" s="2"/>
      <c r="CA373" s="2"/>
    </row>
    <row r="374" spans="1:79" ht="12.75" customHeight="1">
      <c r="A374" s="1"/>
      <c r="B374" s="1"/>
      <c r="C374" s="1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3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4"/>
      <c r="AZ374" s="2"/>
      <c r="BA374" s="2"/>
      <c r="BB374" s="2"/>
      <c r="BC374" s="2"/>
      <c r="BD374" s="2"/>
      <c r="BE374" s="4"/>
      <c r="BF374" s="4"/>
      <c r="BG374" s="4"/>
      <c r="BH374" s="4"/>
      <c r="BI374" s="4"/>
      <c r="BJ374" s="4"/>
      <c r="BK374" s="4"/>
      <c r="BL374" s="4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5"/>
      <c r="BZ374" s="2"/>
      <c r="CA374" s="2"/>
    </row>
    <row r="375" spans="1:79" ht="12.75" customHeight="1">
      <c r="A375" s="1"/>
      <c r="B375" s="1"/>
      <c r="C375" s="1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3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4"/>
      <c r="AZ375" s="2"/>
      <c r="BA375" s="2"/>
      <c r="BB375" s="2"/>
      <c r="BC375" s="2"/>
      <c r="BD375" s="2"/>
      <c r="BE375" s="4"/>
      <c r="BF375" s="4"/>
      <c r="BG375" s="4"/>
      <c r="BH375" s="4"/>
      <c r="BI375" s="4"/>
      <c r="BJ375" s="4"/>
      <c r="BK375" s="4"/>
      <c r="BL375" s="4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5"/>
      <c r="BZ375" s="2"/>
      <c r="CA375" s="2"/>
    </row>
    <row r="376" spans="1:79" ht="12.75" customHeight="1">
      <c r="A376" s="1"/>
      <c r="B376" s="1"/>
      <c r="C376" s="1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3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4"/>
      <c r="AZ376" s="2"/>
      <c r="BA376" s="2"/>
      <c r="BB376" s="2"/>
      <c r="BC376" s="2"/>
      <c r="BD376" s="2"/>
      <c r="BE376" s="4"/>
      <c r="BF376" s="4"/>
      <c r="BG376" s="4"/>
      <c r="BH376" s="4"/>
      <c r="BI376" s="4"/>
      <c r="BJ376" s="4"/>
      <c r="BK376" s="4"/>
      <c r="BL376" s="4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5"/>
      <c r="BZ376" s="2"/>
      <c r="CA376" s="2"/>
    </row>
    <row r="377" spans="1:79" ht="12.75" customHeight="1">
      <c r="A377" s="1"/>
      <c r="B377" s="1"/>
      <c r="C377" s="1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3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4"/>
      <c r="AZ377" s="2"/>
      <c r="BA377" s="2"/>
      <c r="BB377" s="2"/>
      <c r="BC377" s="2"/>
      <c r="BD377" s="2"/>
      <c r="BE377" s="4"/>
      <c r="BF377" s="4"/>
      <c r="BG377" s="4"/>
      <c r="BH377" s="4"/>
      <c r="BI377" s="4"/>
      <c r="BJ377" s="4"/>
      <c r="BK377" s="4"/>
      <c r="BL377" s="4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5"/>
      <c r="BZ377" s="2"/>
      <c r="CA377" s="2"/>
    </row>
    <row r="378" spans="1:79" ht="12.75" customHeight="1">
      <c r="A378" s="1"/>
      <c r="B378" s="1"/>
      <c r="C378" s="1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3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4"/>
      <c r="AZ378" s="2"/>
      <c r="BA378" s="2"/>
      <c r="BB378" s="2"/>
      <c r="BC378" s="2"/>
      <c r="BD378" s="2"/>
      <c r="BE378" s="4"/>
      <c r="BF378" s="4"/>
      <c r="BG378" s="4"/>
      <c r="BH378" s="4"/>
      <c r="BI378" s="4"/>
      <c r="BJ378" s="4"/>
      <c r="BK378" s="4"/>
      <c r="BL378" s="4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5"/>
      <c r="BZ378" s="2"/>
      <c r="CA378" s="2"/>
    </row>
    <row r="379" spans="1:79" ht="12.75" customHeight="1">
      <c r="A379" s="1"/>
      <c r="B379" s="1"/>
      <c r="C379" s="1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3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4"/>
      <c r="AZ379" s="2"/>
      <c r="BA379" s="2"/>
      <c r="BB379" s="2"/>
      <c r="BC379" s="2"/>
      <c r="BD379" s="2"/>
      <c r="BE379" s="4"/>
      <c r="BF379" s="4"/>
      <c r="BG379" s="4"/>
      <c r="BH379" s="4"/>
      <c r="BI379" s="4"/>
      <c r="BJ379" s="4"/>
      <c r="BK379" s="4"/>
      <c r="BL379" s="4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5"/>
      <c r="BZ379" s="2"/>
      <c r="CA379" s="2"/>
    </row>
    <row r="380" spans="1:79" ht="12.75" customHeight="1">
      <c r="A380" s="1"/>
      <c r="B380" s="1"/>
      <c r="C380" s="1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3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4"/>
      <c r="AZ380" s="2"/>
      <c r="BA380" s="2"/>
      <c r="BB380" s="2"/>
      <c r="BC380" s="2"/>
      <c r="BD380" s="2"/>
      <c r="BE380" s="4"/>
      <c r="BF380" s="4"/>
      <c r="BG380" s="4"/>
      <c r="BH380" s="4"/>
      <c r="BI380" s="4"/>
      <c r="BJ380" s="4"/>
      <c r="BK380" s="4"/>
      <c r="BL380" s="4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5"/>
      <c r="BZ380" s="2"/>
      <c r="CA380" s="2"/>
    </row>
    <row r="381" spans="1:79" ht="12.75" customHeight="1">
      <c r="A381" s="1"/>
      <c r="B381" s="1"/>
      <c r="C381" s="1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3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4"/>
      <c r="AZ381" s="2"/>
      <c r="BA381" s="2"/>
      <c r="BB381" s="2"/>
      <c r="BC381" s="2"/>
      <c r="BD381" s="2"/>
      <c r="BE381" s="4"/>
      <c r="BF381" s="4"/>
      <c r="BG381" s="4"/>
      <c r="BH381" s="4"/>
      <c r="BI381" s="4"/>
      <c r="BJ381" s="4"/>
      <c r="BK381" s="4"/>
      <c r="BL381" s="4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5"/>
      <c r="BZ381" s="2"/>
      <c r="CA381" s="2"/>
    </row>
    <row r="382" spans="1:79" ht="12.75" customHeight="1">
      <c r="A382" s="1"/>
      <c r="B382" s="1"/>
      <c r="C382" s="1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3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4"/>
      <c r="AZ382" s="2"/>
      <c r="BA382" s="2"/>
      <c r="BB382" s="2"/>
      <c r="BC382" s="2"/>
      <c r="BD382" s="2"/>
      <c r="BE382" s="4"/>
      <c r="BF382" s="4"/>
      <c r="BG382" s="4"/>
      <c r="BH382" s="4"/>
      <c r="BI382" s="4"/>
      <c r="BJ382" s="4"/>
      <c r="BK382" s="4"/>
      <c r="BL382" s="4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5"/>
      <c r="BZ382" s="2"/>
      <c r="CA382" s="2"/>
    </row>
    <row r="383" spans="1:79" ht="12.75" customHeight="1">
      <c r="A383" s="1"/>
      <c r="B383" s="1"/>
      <c r="C383" s="1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3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4"/>
      <c r="AZ383" s="2"/>
      <c r="BA383" s="2"/>
      <c r="BB383" s="2"/>
      <c r="BC383" s="2"/>
      <c r="BD383" s="2"/>
      <c r="BE383" s="4"/>
      <c r="BF383" s="4"/>
      <c r="BG383" s="4"/>
      <c r="BH383" s="4"/>
      <c r="BI383" s="4"/>
      <c r="BJ383" s="4"/>
      <c r="BK383" s="4"/>
      <c r="BL383" s="4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5"/>
      <c r="BZ383" s="2"/>
      <c r="CA383" s="2"/>
    </row>
    <row r="384" spans="1:79" ht="12.75" customHeight="1">
      <c r="A384" s="1"/>
      <c r="B384" s="1"/>
      <c r="C384" s="1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3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4"/>
      <c r="AZ384" s="2"/>
      <c r="BA384" s="2"/>
      <c r="BB384" s="2"/>
      <c r="BC384" s="2"/>
      <c r="BD384" s="2"/>
      <c r="BE384" s="4"/>
      <c r="BF384" s="4"/>
      <c r="BG384" s="4"/>
      <c r="BH384" s="4"/>
      <c r="BI384" s="4"/>
      <c r="BJ384" s="4"/>
      <c r="BK384" s="4"/>
      <c r="BL384" s="4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5"/>
      <c r="BZ384" s="2"/>
      <c r="CA384" s="2"/>
    </row>
    <row r="385" spans="1:79" ht="12.75" customHeight="1">
      <c r="A385" s="1"/>
      <c r="B385" s="1"/>
      <c r="C385" s="1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3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4"/>
      <c r="AZ385" s="2"/>
      <c r="BA385" s="2"/>
      <c r="BB385" s="2"/>
      <c r="BC385" s="2"/>
      <c r="BD385" s="2"/>
      <c r="BE385" s="4"/>
      <c r="BF385" s="4"/>
      <c r="BG385" s="4"/>
      <c r="BH385" s="4"/>
      <c r="BI385" s="4"/>
      <c r="BJ385" s="4"/>
      <c r="BK385" s="4"/>
      <c r="BL385" s="4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5"/>
      <c r="BZ385" s="2"/>
      <c r="CA385" s="2"/>
    </row>
    <row r="386" spans="1:79" ht="12.75" customHeight="1">
      <c r="A386" s="1"/>
      <c r="B386" s="1"/>
      <c r="C386" s="1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3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4"/>
      <c r="AZ386" s="2"/>
      <c r="BA386" s="2"/>
      <c r="BB386" s="2"/>
      <c r="BC386" s="2"/>
      <c r="BD386" s="2"/>
      <c r="BE386" s="4"/>
      <c r="BF386" s="4"/>
      <c r="BG386" s="4"/>
      <c r="BH386" s="4"/>
      <c r="BI386" s="4"/>
      <c r="BJ386" s="4"/>
      <c r="BK386" s="4"/>
      <c r="BL386" s="4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5"/>
      <c r="BZ386" s="2"/>
      <c r="CA386" s="2"/>
    </row>
    <row r="387" spans="1:79" ht="12.75" customHeight="1">
      <c r="A387" s="1"/>
      <c r="B387" s="1"/>
      <c r="C387" s="1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3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4"/>
      <c r="AZ387" s="2"/>
      <c r="BA387" s="2"/>
      <c r="BB387" s="2"/>
      <c r="BC387" s="2"/>
      <c r="BD387" s="2"/>
      <c r="BE387" s="4"/>
      <c r="BF387" s="4"/>
      <c r="BG387" s="4"/>
      <c r="BH387" s="4"/>
      <c r="BI387" s="4"/>
      <c r="BJ387" s="4"/>
      <c r="BK387" s="4"/>
      <c r="BL387" s="4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5"/>
      <c r="BZ387" s="2"/>
      <c r="CA387" s="2"/>
    </row>
    <row r="388" spans="1:79" ht="12.75" customHeight="1">
      <c r="A388" s="1"/>
      <c r="B388" s="1"/>
      <c r="C388" s="1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3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4"/>
      <c r="AZ388" s="2"/>
      <c r="BA388" s="2"/>
      <c r="BB388" s="2"/>
      <c r="BC388" s="2"/>
      <c r="BD388" s="2"/>
      <c r="BE388" s="4"/>
      <c r="BF388" s="4"/>
      <c r="BG388" s="4"/>
      <c r="BH388" s="4"/>
      <c r="BI388" s="4"/>
      <c r="BJ388" s="4"/>
      <c r="BK388" s="4"/>
      <c r="BL388" s="4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5"/>
      <c r="BZ388" s="2"/>
      <c r="CA388" s="2"/>
    </row>
    <row r="389" spans="1:79" ht="12.75" customHeight="1">
      <c r="A389" s="1"/>
      <c r="B389" s="1"/>
      <c r="C389" s="1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3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4"/>
      <c r="AZ389" s="2"/>
      <c r="BA389" s="2"/>
      <c r="BB389" s="2"/>
      <c r="BC389" s="2"/>
      <c r="BD389" s="2"/>
      <c r="BE389" s="4"/>
      <c r="BF389" s="4"/>
      <c r="BG389" s="4"/>
      <c r="BH389" s="4"/>
      <c r="BI389" s="4"/>
      <c r="BJ389" s="4"/>
      <c r="BK389" s="4"/>
      <c r="BL389" s="4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5"/>
      <c r="BZ389" s="2"/>
      <c r="CA389" s="2"/>
    </row>
    <row r="390" spans="1:79" ht="12.75" customHeight="1">
      <c r="A390" s="1"/>
      <c r="B390" s="1"/>
      <c r="C390" s="1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4"/>
      <c r="AZ390" s="2"/>
      <c r="BA390" s="2"/>
      <c r="BB390" s="2"/>
      <c r="BC390" s="2"/>
      <c r="BD390" s="2"/>
      <c r="BE390" s="4"/>
      <c r="BF390" s="4"/>
      <c r="BG390" s="4"/>
      <c r="BH390" s="4"/>
      <c r="BI390" s="4"/>
      <c r="BJ390" s="4"/>
      <c r="BK390" s="4"/>
      <c r="BL390" s="4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5"/>
      <c r="BZ390" s="2"/>
      <c r="CA390" s="2"/>
    </row>
    <row r="391" spans="1:79" ht="12.75" customHeight="1">
      <c r="A391" s="1"/>
      <c r="B391" s="1"/>
      <c r="C391" s="1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4"/>
      <c r="AZ391" s="2"/>
      <c r="BA391" s="2"/>
      <c r="BB391" s="2"/>
      <c r="BC391" s="2"/>
      <c r="BD391" s="2"/>
      <c r="BE391" s="4"/>
      <c r="BF391" s="4"/>
      <c r="BG391" s="4"/>
      <c r="BH391" s="4"/>
      <c r="BI391" s="4"/>
      <c r="BJ391" s="4"/>
      <c r="BK391" s="4"/>
      <c r="BL391" s="4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5"/>
      <c r="BZ391" s="2"/>
      <c r="CA391" s="2"/>
    </row>
    <row r="392" spans="1:79" ht="12.75" customHeight="1">
      <c r="A392" s="1"/>
      <c r="B392" s="1"/>
      <c r="C392" s="1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3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4"/>
      <c r="AZ392" s="2"/>
      <c r="BA392" s="2"/>
      <c r="BB392" s="2"/>
      <c r="BC392" s="2"/>
      <c r="BD392" s="2"/>
      <c r="BE392" s="4"/>
      <c r="BF392" s="4"/>
      <c r="BG392" s="4"/>
      <c r="BH392" s="4"/>
      <c r="BI392" s="4"/>
      <c r="BJ392" s="4"/>
      <c r="BK392" s="4"/>
      <c r="BL392" s="4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5"/>
      <c r="BZ392" s="2"/>
      <c r="CA392" s="2"/>
    </row>
    <row r="393" spans="1:79" ht="12.75" customHeight="1">
      <c r="A393" s="1"/>
      <c r="B393" s="1"/>
      <c r="C393" s="1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3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4"/>
      <c r="AZ393" s="2"/>
      <c r="BA393" s="2"/>
      <c r="BB393" s="2"/>
      <c r="BC393" s="2"/>
      <c r="BD393" s="2"/>
      <c r="BE393" s="4"/>
      <c r="BF393" s="4"/>
      <c r="BG393" s="4"/>
      <c r="BH393" s="4"/>
      <c r="BI393" s="4"/>
      <c r="BJ393" s="4"/>
      <c r="BK393" s="4"/>
      <c r="BL393" s="4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5"/>
      <c r="BZ393" s="2"/>
      <c r="CA393" s="2"/>
    </row>
    <row r="394" spans="1:79" ht="12.75" customHeight="1">
      <c r="A394" s="1"/>
      <c r="B394" s="1"/>
      <c r="C394" s="1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3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4"/>
      <c r="AZ394" s="2"/>
      <c r="BA394" s="2"/>
      <c r="BB394" s="2"/>
      <c r="BC394" s="2"/>
      <c r="BD394" s="2"/>
      <c r="BE394" s="4"/>
      <c r="BF394" s="4"/>
      <c r="BG394" s="4"/>
      <c r="BH394" s="4"/>
      <c r="BI394" s="4"/>
      <c r="BJ394" s="4"/>
      <c r="BK394" s="4"/>
      <c r="BL394" s="4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5"/>
      <c r="BZ394" s="2"/>
      <c r="CA394" s="2"/>
    </row>
    <row r="395" spans="1:79" ht="12.75" customHeight="1">
      <c r="A395" s="1"/>
      <c r="B395" s="1"/>
      <c r="C395" s="1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3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4"/>
      <c r="AZ395" s="2"/>
      <c r="BA395" s="2"/>
      <c r="BB395" s="2"/>
      <c r="BC395" s="2"/>
      <c r="BD395" s="2"/>
      <c r="BE395" s="4"/>
      <c r="BF395" s="4"/>
      <c r="BG395" s="4"/>
      <c r="BH395" s="4"/>
      <c r="BI395" s="4"/>
      <c r="BJ395" s="4"/>
      <c r="BK395" s="4"/>
      <c r="BL395" s="4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5"/>
      <c r="BZ395" s="2"/>
      <c r="CA395" s="2"/>
    </row>
    <row r="396" spans="1:79" ht="12.75" customHeight="1">
      <c r="A396" s="1"/>
      <c r="B396" s="1"/>
      <c r="C396" s="1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3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4"/>
      <c r="AZ396" s="2"/>
      <c r="BA396" s="2"/>
      <c r="BB396" s="2"/>
      <c r="BC396" s="2"/>
      <c r="BD396" s="2"/>
      <c r="BE396" s="4"/>
      <c r="BF396" s="4"/>
      <c r="BG396" s="4"/>
      <c r="BH396" s="4"/>
      <c r="BI396" s="4"/>
      <c r="BJ396" s="4"/>
      <c r="BK396" s="4"/>
      <c r="BL396" s="4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5"/>
      <c r="BZ396" s="2"/>
      <c r="CA396" s="2"/>
    </row>
    <row r="397" spans="1:79" ht="12.75" customHeight="1">
      <c r="A397" s="1"/>
      <c r="B397" s="1"/>
      <c r="C397" s="1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3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4"/>
      <c r="AZ397" s="2"/>
      <c r="BA397" s="2"/>
      <c r="BB397" s="2"/>
      <c r="BC397" s="2"/>
      <c r="BD397" s="2"/>
      <c r="BE397" s="4"/>
      <c r="BF397" s="4"/>
      <c r="BG397" s="4"/>
      <c r="BH397" s="4"/>
      <c r="BI397" s="4"/>
      <c r="BJ397" s="4"/>
      <c r="BK397" s="4"/>
      <c r="BL397" s="4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5"/>
      <c r="BZ397" s="2"/>
      <c r="CA397" s="2"/>
    </row>
    <row r="398" spans="1:79" ht="12.75" customHeight="1">
      <c r="A398" s="1"/>
      <c r="B398" s="1"/>
      <c r="C398" s="1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3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4"/>
      <c r="AZ398" s="2"/>
      <c r="BA398" s="2"/>
      <c r="BB398" s="2"/>
      <c r="BC398" s="2"/>
      <c r="BD398" s="2"/>
      <c r="BE398" s="4"/>
      <c r="BF398" s="4"/>
      <c r="BG398" s="4"/>
      <c r="BH398" s="4"/>
      <c r="BI398" s="4"/>
      <c r="BJ398" s="4"/>
      <c r="BK398" s="4"/>
      <c r="BL398" s="4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5"/>
      <c r="BZ398" s="2"/>
      <c r="CA398" s="2"/>
    </row>
    <row r="399" spans="1:79" ht="12.75" customHeight="1">
      <c r="A399" s="1"/>
      <c r="B399" s="1"/>
      <c r="C399" s="1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3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4"/>
      <c r="AZ399" s="2"/>
      <c r="BA399" s="2"/>
      <c r="BB399" s="2"/>
      <c r="BC399" s="2"/>
      <c r="BD399" s="2"/>
      <c r="BE399" s="4"/>
      <c r="BF399" s="4"/>
      <c r="BG399" s="4"/>
      <c r="BH399" s="4"/>
      <c r="BI399" s="4"/>
      <c r="BJ399" s="4"/>
      <c r="BK399" s="4"/>
      <c r="BL399" s="4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5"/>
      <c r="BZ399" s="2"/>
      <c r="CA399" s="2"/>
    </row>
    <row r="400" spans="1:79" ht="12.75" customHeight="1">
      <c r="A400" s="1"/>
      <c r="B400" s="1"/>
      <c r="C400" s="1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3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4"/>
      <c r="AZ400" s="2"/>
      <c r="BA400" s="2"/>
      <c r="BB400" s="2"/>
      <c r="BC400" s="2"/>
      <c r="BD400" s="2"/>
      <c r="BE400" s="4"/>
      <c r="BF400" s="4"/>
      <c r="BG400" s="4"/>
      <c r="BH400" s="4"/>
      <c r="BI400" s="4"/>
      <c r="BJ400" s="4"/>
      <c r="BK400" s="4"/>
      <c r="BL400" s="4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5"/>
      <c r="BZ400" s="2"/>
      <c r="CA400" s="2"/>
    </row>
    <row r="401" spans="1:79" ht="12.75" customHeight="1">
      <c r="A401" s="1"/>
      <c r="B401" s="1"/>
      <c r="C401" s="1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3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4"/>
      <c r="AZ401" s="2"/>
      <c r="BA401" s="2"/>
      <c r="BB401" s="2"/>
      <c r="BC401" s="2"/>
      <c r="BD401" s="2"/>
      <c r="BE401" s="4"/>
      <c r="BF401" s="4"/>
      <c r="BG401" s="4"/>
      <c r="BH401" s="4"/>
      <c r="BI401" s="4"/>
      <c r="BJ401" s="4"/>
      <c r="BK401" s="4"/>
      <c r="BL401" s="4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5"/>
      <c r="BZ401" s="2"/>
      <c r="CA401" s="2"/>
    </row>
    <row r="402" spans="1:79" ht="12.75" customHeight="1">
      <c r="A402" s="1"/>
      <c r="B402" s="1"/>
      <c r="C402" s="1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3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4"/>
      <c r="AZ402" s="2"/>
      <c r="BA402" s="2"/>
      <c r="BB402" s="2"/>
      <c r="BC402" s="2"/>
      <c r="BD402" s="2"/>
      <c r="BE402" s="4"/>
      <c r="BF402" s="4"/>
      <c r="BG402" s="4"/>
      <c r="BH402" s="4"/>
      <c r="BI402" s="4"/>
      <c r="BJ402" s="4"/>
      <c r="BK402" s="4"/>
      <c r="BL402" s="4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5"/>
      <c r="BZ402" s="2"/>
      <c r="CA402" s="2"/>
    </row>
    <row r="403" spans="1:79" ht="12.75" customHeight="1">
      <c r="A403" s="1"/>
      <c r="B403" s="1"/>
      <c r="C403" s="1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3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4"/>
      <c r="AZ403" s="2"/>
      <c r="BA403" s="2"/>
      <c r="BB403" s="2"/>
      <c r="BC403" s="2"/>
      <c r="BD403" s="2"/>
      <c r="BE403" s="4"/>
      <c r="BF403" s="4"/>
      <c r="BG403" s="4"/>
      <c r="BH403" s="4"/>
      <c r="BI403" s="4"/>
      <c r="BJ403" s="4"/>
      <c r="BK403" s="4"/>
      <c r="BL403" s="4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5"/>
      <c r="BZ403" s="2"/>
      <c r="CA403" s="2"/>
    </row>
    <row r="404" spans="1:79" ht="12.75" customHeight="1">
      <c r="A404" s="1"/>
      <c r="B404" s="1"/>
      <c r="C404" s="1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3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4"/>
      <c r="AZ404" s="2"/>
      <c r="BA404" s="2"/>
      <c r="BB404" s="2"/>
      <c r="BC404" s="2"/>
      <c r="BD404" s="2"/>
      <c r="BE404" s="4"/>
      <c r="BF404" s="4"/>
      <c r="BG404" s="4"/>
      <c r="BH404" s="4"/>
      <c r="BI404" s="4"/>
      <c r="BJ404" s="4"/>
      <c r="BK404" s="4"/>
      <c r="BL404" s="4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5"/>
      <c r="BZ404" s="2"/>
      <c r="CA404" s="2"/>
    </row>
    <row r="405" spans="1:79" ht="12.75" customHeight="1">
      <c r="A405" s="1"/>
      <c r="B405" s="1"/>
      <c r="C405" s="1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3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4"/>
      <c r="AZ405" s="2"/>
      <c r="BA405" s="2"/>
      <c r="BB405" s="2"/>
      <c r="BC405" s="2"/>
      <c r="BD405" s="2"/>
      <c r="BE405" s="4"/>
      <c r="BF405" s="4"/>
      <c r="BG405" s="4"/>
      <c r="BH405" s="4"/>
      <c r="BI405" s="4"/>
      <c r="BJ405" s="4"/>
      <c r="BK405" s="4"/>
      <c r="BL405" s="4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5"/>
      <c r="BZ405" s="2"/>
      <c r="CA405" s="2"/>
    </row>
    <row r="406" spans="1:79" ht="12.75" customHeight="1">
      <c r="A406" s="1"/>
      <c r="B406" s="1"/>
      <c r="C406" s="1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3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4"/>
      <c r="AZ406" s="2"/>
      <c r="BA406" s="2"/>
      <c r="BB406" s="2"/>
      <c r="BC406" s="2"/>
      <c r="BD406" s="2"/>
      <c r="BE406" s="4"/>
      <c r="BF406" s="4"/>
      <c r="BG406" s="4"/>
      <c r="BH406" s="4"/>
      <c r="BI406" s="4"/>
      <c r="BJ406" s="4"/>
      <c r="BK406" s="4"/>
      <c r="BL406" s="4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5"/>
      <c r="BZ406" s="2"/>
      <c r="CA406" s="2"/>
    </row>
    <row r="407" spans="1:79" ht="12.75" customHeight="1">
      <c r="A407" s="1"/>
      <c r="B407" s="1"/>
      <c r="C407" s="1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3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4"/>
      <c r="AZ407" s="2"/>
      <c r="BA407" s="2"/>
      <c r="BB407" s="2"/>
      <c r="BC407" s="2"/>
      <c r="BD407" s="2"/>
      <c r="BE407" s="4"/>
      <c r="BF407" s="4"/>
      <c r="BG407" s="4"/>
      <c r="BH407" s="4"/>
      <c r="BI407" s="4"/>
      <c r="BJ407" s="4"/>
      <c r="BK407" s="4"/>
      <c r="BL407" s="4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5"/>
      <c r="BZ407" s="2"/>
      <c r="CA407" s="2"/>
    </row>
    <row r="408" spans="1:79" ht="12.75" customHeight="1">
      <c r="A408" s="1"/>
      <c r="B408" s="1"/>
      <c r="C408" s="1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3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4"/>
      <c r="AZ408" s="2"/>
      <c r="BA408" s="2"/>
      <c r="BB408" s="2"/>
      <c r="BC408" s="2"/>
      <c r="BD408" s="2"/>
      <c r="BE408" s="4"/>
      <c r="BF408" s="4"/>
      <c r="BG408" s="4"/>
      <c r="BH408" s="4"/>
      <c r="BI408" s="4"/>
      <c r="BJ408" s="4"/>
      <c r="BK408" s="4"/>
      <c r="BL408" s="4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5"/>
      <c r="BZ408" s="2"/>
      <c r="CA408" s="2"/>
    </row>
    <row r="409" spans="1:79" ht="12.75" customHeight="1">
      <c r="A409" s="1"/>
      <c r="B409" s="1"/>
      <c r="C409" s="1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3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4"/>
      <c r="AZ409" s="2"/>
      <c r="BA409" s="2"/>
      <c r="BB409" s="2"/>
      <c r="BC409" s="2"/>
      <c r="BD409" s="2"/>
      <c r="BE409" s="4"/>
      <c r="BF409" s="4"/>
      <c r="BG409" s="4"/>
      <c r="BH409" s="4"/>
      <c r="BI409" s="4"/>
      <c r="BJ409" s="4"/>
      <c r="BK409" s="4"/>
      <c r="BL409" s="4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5"/>
      <c r="BZ409" s="2"/>
      <c r="CA409" s="2"/>
    </row>
    <row r="410" spans="1:79" ht="12.75" customHeight="1">
      <c r="A410" s="1"/>
      <c r="B410" s="1"/>
      <c r="C410" s="1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3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4"/>
      <c r="AZ410" s="2"/>
      <c r="BA410" s="2"/>
      <c r="BB410" s="2"/>
      <c r="BC410" s="2"/>
      <c r="BD410" s="2"/>
      <c r="BE410" s="4"/>
      <c r="BF410" s="4"/>
      <c r="BG410" s="4"/>
      <c r="BH410" s="4"/>
      <c r="BI410" s="4"/>
      <c r="BJ410" s="4"/>
      <c r="BK410" s="4"/>
      <c r="BL410" s="4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5"/>
      <c r="BZ410" s="2"/>
      <c r="CA410" s="2"/>
    </row>
    <row r="411" spans="1:79" ht="12.75" customHeight="1">
      <c r="A411" s="1"/>
      <c r="B411" s="1"/>
      <c r="C411" s="1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3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4"/>
      <c r="AZ411" s="2"/>
      <c r="BA411" s="2"/>
      <c r="BB411" s="2"/>
      <c r="BC411" s="2"/>
      <c r="BD411" s="2"/>
      <c r="BE411" s="4"/>
      <c r="BF411" s="4"/>
      <c r="BG411" s="4"/>
      <c r="BH411" s="4"/>
      <c r="BI411" s="4"/>
      <c r="BJ411" s="4"/>
      <c r="BK411" s="4"/>
      <c r="BL411" s="4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5"/>
      <c r="BZ411" s="2"/>
      <c r="CA411" s="2"/>
    </row>
    <row r="412" spans="1:79" ht="12.75" customHeight="1">
      <c r="A412" s="1"/>
      <c r="B412" s="1"/>
      <c r="C412" s="1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3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4"/>
      <c r="AZ412" s="2"/>
      <c r="BA412" s="2"/>
      <c r="BB412" s="2"/>
      <c r="BC412" s="2"/>
      <c r="BD412" s="2"/>
      <c r="BE412" s="4"/>
      <c r="BF412" s="4"/>
      <c r="BG412" s="4"/>
      <c r="BH412" s="4"/>
      <c r="BI412" s="4"/>
      <c r="BJ412" s="4"/>
      <c r="BK412" s="4"/>
      <c r="BL412" s="4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5"/>
      <c r="BZ412" s="2"/>
      <c r="CA412" s="2"/>
    </row>
    <row r="413" spans="1:79" ht="12.75" customHeight="1">
      <c r="A413" s="1"/>
      <c r="B413" s="1"/>
      <c r="C413" s="1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3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4"/>
      <c r="AZ413" s="2"/>
      <c r="BA413" s="2"/>
      <c r="BB413" s="2"/>
      <c r="BC413" s="2"/>
      <c r="BD413" s="2"/>
      <c r="BE413" s="4"/>
      <c r="BF413" s="4"/>
      <c r="BG413" s="4"/>
      <c r="BH413" s="4"/>
      <c r="BI413" s="4"/>
      <c r="BJ413" s="4"/>
      <c r="BK413" s="4"/>
      <c r="BL413" s="4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5"/>
      <c r="BZ413" s="2"/>
      <c r="CA413" s="2"/>
    </row>
    <row r="414" spans="1:79" ht="12.75" customHeight="1">
      <c r="A414" s="1"/>
      <c r="B414" s="1"/>
      <c r="C414" s="1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3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4"/>
      <c r="AZ414" s="2"/>
      <c r="BA414" s="2"/>
      <c r="BB414" s="2"/>
      <c r="BC414" s="2"/>
      <c r="BD414" s="2"/>
      <c r="BE414" s="4"/>
      <c r="BF414" s="4"/>
      <c r="BG414" s="4"/>
      <c r="BH414" s="4"/>
      <c r="BI414" s="4"/>
      <c r="BJ414" s="4"/>
      <c r="BK414" s="4"/>
      <c r="BL414" s="4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5"/>
      <c r="BZ414" s="2"/>
      <c r="CA414" s="2"/>
    </row>
    <row r="415" spans="1:79" ht="12.75" customHeight="1">
      <c r="A415" s="1"/>
      <c r="B415" s="1"/>
      <c r="C415" s="1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3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4"/>
      <c r="AZ415" s="2"/>
      <c r="BA415" s="2"/>
      <c r="BB415" s="2"/>
      <c r="BC415" s="2"/>
      <c r="BD415" s="2"/>
      <c r="BE415" s="4"/>
      <c r="BF415" s="4"/>
      <c r="BG415" s="4"/>
      <c r="BH415" s="4"/>
      <c r="BI415" s="4"/>
      <c r="BJ415" s="4"/>
      <c r="BK415" s="4"/>
      <c r="BL415" s="4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5"/>
      <c r="BZ415" s="2"/>
      <c r="CA415" s="2"/>
    </row>
    <row r="416" spans="1:79" ht="12.75" customHeight="1">
      <c r="A416" s="1"/>
      <c r="B416" s="1"/>
      <c r="C416" s="1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3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4"/>
      <c r="AZ416" s="2"/>
      <c r="BA416" s="2"/>
      <c r="BB416" s="2"/>
      <c r="BC416" s="2"/>
      <c r="BD416" s="2"/>
      <c r="BE416" s="4"/>
      <c r="BF416" s="4"/>
      <c r="BG416" s="4"/>
      <c r="BH416" s="4"/>
      <c r="BI416" s="4"/>
      <c r="BJ416" s="4"/>
      <c r="BK416" s="4"/>
      <c r="BL416" s="4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5"/>
      <c r="BZ416" s="2"/>
      <c r="CA416" s="2"/>
    </row>
    <row r="417" spans="1:79" ht="12.75" customHeight="1">
      <c r="A417" s="1"/>
      <c r="B417" s="1"/>
      <c r="C417" s="1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3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4"/>
      <c r="AZ417" s="2"/>
      <c r="BA417" s="2"/>
      <c r="BB417" s="2"/>
      <c r="BC417" s="2"/>
      <c r="BD417" s="2"/>
      <c r="BE417" s="4"/>
      <c r="BF417" s="4"/>
      <c r="BG417" s="4"/>
      <c r="BH417" s="4"/>
      <c r="BI417" s="4"/>
      <c r="BJ417" s="4"/>
      <c r="BK417" s="4"/>
      <c r="BL417" s="4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5"/>
      <c r="BZ417" s="2"/>
      <c r="CA417" s="2"/>
    </row>
    <row r="418" spans="1:79" ht="12.75" customHeight="1">
      <c r="A418" s="1"/>
      <c r="B418" s="1"/>
      <c r="C418" s="1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3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4"/>
      <c r="AZ418" s="2"/>
      <c r="BA418" s="2"/>
      <c r="BB418" s="2"/>
      <c r="BC418" s="2"/>
      <c r="BD418" s="2"/>
      <c r="BE418" s="4"/>
      <c r="BF418" s="4"/>
      <c r="BG418" s="4"/>
      <c r="BH418" s="4"/>
      <c r="BI418" s="4"/>
      <c r="BJ418" s="4"/>
      <c r="BK418" s="4"/>
      <c r="BL418" s="4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5"/>
      <c r="BZ418" s="2"/>
      <c r="CA418" s="2"/>
    </row>
    <row r="419" spans="1:79" ht="12.75" customHeight="1">
      <c r="A419" s="1"/>
      <c r="B419" s="1"/>
      <c r="C419" s="1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3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4"/>
      <c r="AZ419" s="2"/>
      <c r="BA419" s="2"/>
      <c r="BB419" s="2"/>
      <c r="BC419" s="2"/>
      <c r="BD419" s="2"/>
      <c r="BE419" s="4"/>
      <c r="BF419" s="4"/>
      <c r="BG419" s="4"/>
      <c r="BH419" s="4"/>
      <c r="BI419" s="4"/>
      <c r="BJ419" s="4"/>
      <c r="BK419" s="4"/>
      <c r="BL419" s="4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5"/>
      <c r="BZ419" s="2"/>
      <c r="CA419" s="2"/>
    </row>
    <row r="420" spans="1:79" ht="12.75" customHeight="1">
      <c r="A420" s="1"/>
      <c r="B420" s="1"/>
      <c r="C420" s="1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3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4"/>
      <c r="AZ420" s="2"/>
      <c r="BA420" s="2"/>
      <c r="BB420" s="2"/>
      <c r="BC420" s="2"/>
      <c r="BD420" s="2"/>
      <c r="BE420" s="4"/>
      <c r="BF420" s="4"/>
      <c r="BG420" s="4"/>
      <c r="BH420" s="4"/>
      <c r="BI420" s="4"/>
      <c r="BJ420" s="4"/>
      <c r="BK420" s="4"/>
      <c r="BL420" s="4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5"/>
      <c r="BZ420" s="2"/>
      <c r="CA420" s="2"/>
    </row>
    <row r="421" spans="1:79" ht="12.75" customHeight="1">
      <c r="A421" s="1"/>
      <c r="B421" s="1"/>
      <c r="C421" s="1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3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4"/>
      <c r="AZ421" s="2"/>
      <c r="BA421" s="2"/>
      <c r="BB421" s="2"/>
      <c r="BC421" s="2"/>
      <c r="BD421" s="2"/>
      <c r="BE421" s="4"/>
      <c r="BF421" s="4"/>
      <c r="BG421" s="4"/>
      <c r="BH421" s="4"/>
      <c r="BI421" s="4"/>
      <c r="BJ421" s="4"/>
      <c r="BK421" s="4"/>
      <c r="BL421" s="4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5"/>
      <c r="BZ421" s="2"/>
      <c r="CA421" s="2"/>
    </row>
    <row r="422" spans="1:79" ht="12.75" customHeight="1">
      <c r="A422" s="1"/>
      <c r="B422" s="1"/>
      <c r="C422" s="1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3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4"/>
      <c r="AZ422" s="2"/>
      <c r="BA422" s="2"/>
      <c r="BB422" s="2"/>
      <c r="BC422" s="2"/>
      <c r="BD422" s="2"/>
      <c r="BE422" s="4"/>
      <c r="BF422" s="4"/>
      <c r="BG422" s="4"/>
      <c r="BH422" s="4"/>
      <c r="BI422" s="4"/>
      <c r="BJ422" s="4"/>
      <c r="BK422" s="4"/>
      <c r="BL422" s="4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5"/>
      <c r="BZ422" s="2"/>
      <c r="CA422" s="2"/>
    </row>
    <row r="423" spans="1:79" ht="12.75" customHeight="1">
      <c r="A423" s="1"/>
      <c r="B423" s="1"/>
      <c r="C423" s="1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3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4"/>
      <c r="AZ423" s="2"/>
      <c r="BA423" s="2"/>
      <c r="BB423" s="2"/>
      <c r="BC423" s="2"/>
      <c r="BD423" s="2"/>
      <c r="BE423" s="4"/>
      <c r="BF423" s="4"/>
      <c r="BG423" s="4"/>
      <c r="BH423" s="4"/>
      <c r="BI423" s="4"/>
      <c r="BJ423" s="4"/>
      <c r="BK423" s="4"/>
      <c r="BL423" s="4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5"/>
      <c r="BZ423" s="2"/>
      <c r="CA423" s="2"/>
    </row>
    <row r="424" spans="1:79" ht="12.75" customHeight="1">
      <c r="A424" s="1"/>
      <c r="B424" s="1"/>
      <c r="C424" s="1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3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4"/>
      <c r="AZ424" s="2"/>
      <c r="BA424" s="2"/>
      <c r="BB424" s="2"/>
      <c r="BC424" s="2"/>
      <c r="BD424" s="2"/>
      <c r="BE424" s="4"/>
      <c r="BF424" s="4"/>
      <c r="BG424" s="4"/>
      <c r="BH424" s="4"/>
      <c r="BI424" s="4"/>
      <c r="BJ424" s="4"/>
      <c r="BK424" s="4"/>
      <c r="BL424" s="4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5"/>
      <c r="BZ424" s="2"/>
      <c r="CA424" s="2"/>
    </row>
    <row r="425" spans="1:79" ht="12.75" customHeight="1">
      <c r="A425" s="1"/>
      <c r="B425" s="1"/>
      <c r="C425" s="1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3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4"/>
      <c r="AZ425" s="2"/>
      <c r="BA425" s="2"/>
      <c r="BB425" s="2"/>
      <c r="BC425" s="2"/>
      <c r="BD425" s="2"/>
      <c r="BE425" s="4"/>
      <c r="BF425" s="4"/>
      <c r="BG425" s="4"/>
      <c r="BH425" s="4"/>
      <c r="BI425" s="4"/>
      <c r="BJ425" s="4"/>
      <c r="BK425" s="4"/>
      <c r="BL425" s="4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5"/>
      <c r="BZ425" s="2"/>
      <c r="CA425" s="2"/>
    </row>
    <row r="426" spans="1:79" ht="12.75" customHeight="1">
      <c r="A426" s="1"/>
      <c r="B426" s="1"/>
      <c r="C426" s="1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3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4"/>
      <c r="AZ426" s="2"/>
      <c r="BA426" s="2"/>
      <c r="BB426" s="2"/>
      <c r="BC426" s="2"/>
      <c r="BD426" s="2"/>
      <c r="BE426" s="4"/>
      <c r="BF426" s="4"/>
      <c r="BG426" s="4"/>
      <c r="BH426" s="4"/>
      <c r="BI426" s="4"/>
      <c r="BJ426" s="4"/>
      <c r="BK426" s="4"/>
      <c r="BL426" s="4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5"/>
      <c r="BZ426" s="2"/>
      <c r="CA426" s="2"/>
    </row>
    <row r="427" spans="1:79" ht="12.75" customHeight="1">
      <c r="A427" s="1"/>
      <c r="B427" s="1"/>
      <c r="C427" s="1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3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4"/>
      <c r="AZ427" s="2"/>
      <c r="BA427" s="2"/>
      <c r="BB427" s="2"/>
      <c r="BC427" s="2"/>
      <c r="BD427" s="2"/>
      <c r="BE427" s="4"/>
      <c r="BF427" s="4"/>
      <c r="BG427" s="4"/>
      <c r="BH427" s="4"/>
      <c r="BI427" s="4"/>
      <c r="BJ427" s="4"/>
      <c r="BK427" s="4"/>
      <c r="BL427" s="4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5"/>
      <c r="BZ427" s="2"/>
      <c r="CA427" s="2"/>
    </row>
    <row r="428" spans="1:79" ht="12.75" customHeight="1">
      <c r="A428" s="1"/>
      <c r="B428" s="1"/>
      <c r="C428" s="1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3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4"/>
      <c r="AZ428" s="2"/>
      <c r="BA428" s="2"/>
      <c r="BB428" s="2"/>
      <c r="BC428" s="2"/>
      <c r="BD428" s="2"/>
      <c r="BE428" s="4"/>
      <c r="BF428" s="4"/>
      <c r="BG428" s="4"/>
      <c r="BH428" s="4"/>
      <c r="BI428" s="4"/>
      <c r="BJ428" s="4"/>
      <c r="BK428" s="4"/>
      <c r="BL428" s="4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5"/>
      <c r="BZ428" s="2"/>
      <c r="CA428" s="2"/>
    </row>
    <row r="429" spans="1:79" ht="12.75" customHeight="1">
      <c r="A429" s="1"/>
      <c r="B429" s="1"/>
      <c r="C429" s="1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3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4"/>
      <c r="AZ429" s="2"/>
      <c r="BA429" s="2"/>
      <c r="BB429" s="2"/>
      <c r="BC429" s="2"/>
      <c r="BD429" s="2"/>
      <c r="BE429" s="4"/>
      <c r="BF429" s="4"/>
      <c r="BG429" s="4"/>
      <c r="BH429" s="4"/>
      <c r="BI429" s="4"/>
      <c r="BJ429" s="4"/>
      <c r="BK429" s="4"/>
      <c r="BL429" s="4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5"/>
      <c r="BZ429" s="2"/>
      <c r="CA429" s="2"/>
    </row>
    <row r="430" spans="1:79" ht="12.75" customHeight="1">
      <c r="A430" s="1"/>
      <c r="B430" s="1"/>
      <c r="C430" s="1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3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4"/>
      <c r="AZ430" s="2"/>
      <c r="BA430" s="2"/>
      <c r="BB430" s="2"/>
      <c r="BC430" s="2"/>
      <c r="BD430" s="2"/>
      <c r="BE430" s="4"/>
      <c r="BF430" s="4"/>
      <c r="BG430" s="4"/>
      <c r="BH430" s="4"/>
      <c r="BI430" s="4"/>
      <c r="BJ430" s="4"/>
      <c r="BK430" s="4"/>
      <c r="BL430" s="4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5"/>
      <c r="BZ430" s="2"/>
      <c r="CA430" s="2"/>
    </row>
    <row r="431" spans="1:79" ht="12.75" customHeight="1">
      <c r="A431" s="1"/>
      <c r="B431" s="1"/>
      <c r="C431" s="1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3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4"/>
      <c r="AZ431" s="2"/>
      <c r="BA431" s="2"/>
      <c r="BB431" s="2"/>
      <c r="BC431" s="2"/>
      <c r="BD431" s="2"/>
      <c r="BE431" s="4"/>
      <c r="BF431" s="4"/>
      <c r="BG431" s="4"/>
      <c r="BH431" s="4"/>
      <c r="BI431" s="4"/>
      <c r="BJ431" s="4"/>
      <c r="BK431" s="4"/>
      <c r="BL431" s="4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5"/>
      <c r="BZ431" s="2"/>
      <c r="CA431" s="2"/>
    </row>
    <row r="432" spans="1:79" ht="12.75" customHeight="1">
      <c r="A432" s="1"/>
      <c r="B432" s="1"/>
      <c r="C432" s="1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3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4"/>
      <c r="AZ432" s="2"/>
      <c r="BA432" s="2"/>
      <c r="BB432" s="2"/>
      <c r="BC432" s="2"/>
      <c r="BD432" s="2"/>
      <c r="BE432" s="4"/>
      <c r="BF432" s="4"/>
      <c r="BG432" s="4"/>
      <c r="BH432" s="4"/>
      <c r="BI432" s="4"/>
      <c r="BJ432" s="4"/>
      <c r="BK432" s="4"/>
      <c r="BL432" s="4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5"/>
      <c r="BZ432" s="2"/>
      <c r="CA432" s="2"/>
    </row>
    <row r="433" spans="1:79" ht="12.75" customHeight="1">
      <c r="A433" s="1"/>
      <c r="B433" s="1"/>
      <c r="C433" s="1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3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4"/>
      <c r="AZ433" s="2"/>
      <c r="BA433" s="2"/>
      <c r="BB433" s="2"/>
      <c r="BC433" s="2"/>
      <c r="BD433" s="2"/>
      <c r="BE433" s="4"/>
      <c r="BF433" s="4"/>
      <c r="BG433" s="4"/>
      <c r="BH433" s="4"/>
      <c r="BI433" s="4"/>
      <c r="BJ433" s="4"/>
      <c r="BK433" s="4"/>
      <c r="BL433" s="4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5"/>
      <c r="BZ433" s="2"/>
      <c r="CA433" s="2"/>
    </row>
    <row r="434" spans="1:79" ht="12.75" customHeight="1">
      <c r="A434" s="1"/>
      <c r="B434" s="1"/>
      <c r="C434" s="1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3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4"/>
      <c r="AZ434" s="2"/>
      <c r="BA434" s="2"/>
      <c r="BB434" s="2"/>
      <c r="BC434" s="2"/>
      <c r="BD434" s="2"/>
      <c r="BE434" s="4"/>
      <c r="BF434" s="4"/>
      <c r="BG434" s="4"/>
      <c r="BH434" s="4"/>
      <c r="BI434" s="4"/>
      <c r="BJ434" s="4"/>
      <c r="BK434" s="4"/>
      <c r="BL434" s="4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5"/>
      <c r="BZ434" s="2"/>
      <c r="CA434" s="2"/>
    </row>
    <row r="435" spans="1:79" ht="12.75" customHeight="1">
      <c r="A435" s="1"/>
      <c r="B435" s="1"/>
      <c r="C435" s="1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3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4"/>
      <c r="AZ435" s="2"/>
      <c r="BA435" s="2"/>
      <c r="BB435" s="2"/>
      <c r="BC435" s="2"/>
      <c r="BD435" s="2"/>
      <c r="BE435" s="4"/>
      <c r="BF435" s="4"/>
      <c r="BG435" s="4"/>
      <c r="BH435" s="4"/>
      <c r="BI435" s="4"/>
      <c r="BJ435" s="4"/>
      <c r="BK435" s="4"/>
      <c r="BL435" s="4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5"/>
      <c r="BZ435" s="2"/>
      <c r="CA435" s="2"/>
    </row>
    <row r="436" spans="1:79" ht="12.75" customHeight="1">
      <c r="A436" s="1"/>
      <c r="B436" s="1"/>
      <c r="C436" s="1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3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4"/>
      <c r="AZ436" s="2"/>
      <c r="BA436" s="2"/>
      <c r="BB436" s="2"/>
      <c r="BC436" s="2"/>
      <c r="BD436" s="2"/>
      <c r="BE436" s="4"/>
      <c r="BF436" s="4"/>
      <c r="BG436" s="4"/>
      <c r="BH436" s="4"/>
      <c r="BI436" s="4"/>
      <c r="BJ436" s="4"/>
      <c r="BK436" s="4"/>
      <c r="BL436" s="4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5"/>
      <c r="BZ436" s="2"/>
      <c r="CA436" s="2"/>
    </row>
    <row r="437" spans="1:79" ht="12.75" customHeight="1">
      <c r="A437" s="1"/>
      <c r="B437" s="1"/>
      <c r="C437" s="1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3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4"/>
      <c r="AZ437" s="2"/>
      <c r="BA437" s="2"/>
      <c r="BB437" s="2"/>
      <c r="BC437" s="2"/>
      <c r="BD437" s="2"/>
      <c r="BE437" s="4"/>
      <c r="BF437" s="4"/>
      <c r="BG437" s="4"/>
      <c r="BH437" s="4"/>
      <c r="BI437" s="4"/>
      <c r="BJ437" s="4"/>
      <c r="BK437" s="4"/>
      <c r="BL437" s="4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5"/>
      <c r="BZ437" s="2"/>
      <c r="CA437" s="2"/>
    </row>
    <row r="438" spans="1:79" ht="12.75" customHeight="1">
      <c r="A438" s="1"/>
      <c r="B438" s="1"/>
      <c r="C438" s="1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3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4"/>
      <c r="AZ438" s="2"/>
      <c r="BA438" s="2"/>
      <c r="BB438" s="2"/>
      <c r="BC438" s="2"/>
      <c r="BD438" s="2"/>
      <c r="BE438" s="4"/>
      <c r="BF438" s="4"/>
      <c r="BG438" s="4"/>
      <c r="BH438" s="4"/>
      <c r="BI438" s="4"/>
      <c r="BJ438" s="4"/>
      <c r="BK438" s="4"/>
      <c r="BL438" s="4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5"/>
      <c r="BZ438" s="2"/>
      <c r="CA438" s="2"/>
    </row>
    <row r="439" spans="1:79" ht="12.75" customHeight="1">
      <c r="A439" s="1"/>
      <c r="B439" s="1"/>
      <c r="C439" s="1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3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4"/>
      <c r="AZ439" s="2"/>
      <c r="BA439" s="2"/>
      <c r="BB439" s="2"/>
      <c r="BC439" s="2"/>
      <c r="BD439" s="2"/>
      <c r="BE439" s="4"/>
      <c r="BF439" s="4"/>
      <c r="BG439" s="4"/>
      <c r="BH439" s="4"/>
      <c r="BI439" s="4"/>
      <c r="BJ439" s="4"/>
      <c r="BK439" s="4"/>
      <c r="BL439" s="4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5"/>
      <c r="BZ439" s="2"/>
      <c r="CA439" s="2"/>
    </row>
    <row r="440" spans="1:79" ht="12.75" customHeight="1">
      <c r="A440" s="1"/>
      <c r="B440" s="1"/>
      <c r="C440" s="1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3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4"/>
      <c r="AZ440" s="2"/>
      <c r="BA440" s="2"/>
      <c r="BB440" s="2"/>
      <c r="BC440" s="2"/>
      <c r="BD440" s="2"/>
      <c r="BE440" s="4"/>
      <c r="BF440" s="4"/>
      <c r="BG440" s="4"/>
      <c r="BH440" s="4"/>
      <c r="BI440" s="4"/>
      <c r="BJ440" s="4"/>
      <c r="BK440" s="4"/>
      <c r="BL440" s="4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5"/>
      <c r="BZ440" s="2"/>
      <c r="CA440" s="2"/>
    </row>
    <row r="441" spans="1:79" ht="12.75" customHeight="1">
      <c r="A441" s="1"/>
      <c r="B441" s="1"/>
      <c r="C441" s="1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3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4"/>
      <c r="AZ441" s="2"/>
      <c r="BA441" s="2"/>
      <c r="BB441" s="2"/>
      <c r="BC441" s="2"/>
      <c r="BD441" s="2"/>
      <c r="BE441" s="4"/>
      <c r="BF441" s="4"/>
      <c r="BG441" s="4"/>
      <c r="BH441" s="4"/>
      <c r="BI441" s="4"/>
      <c r="BJ441" s="4"/>
      <c r="BK441" s="4"/>
      <c r="BL441" s="4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5"/>
      <c r="BZ441" s="2"/>
      <c r="CA441" s="2"/>
    </row>
    <row r="442" spans="1:79" ht="12.75" customHeight="1">
      <c r="A442" s="1"/>
      <c r="B442" s="1"/>
      <c r="C442" s="1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3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4"/>
      <c r="AZ442" s="2"/>
      <c r="BA442" s="2"/>
      <c r="BB442" s="2"/>
      <c r="BC442" s="2"/>
      <c r="BD442" s="2"/>
      <c r="BE442" s="4"/>
      <c r="BF442" s="4"/>
      <c r="BG442" s="4"/>
      <c r="BH442" s="4"/>
      <c r="BI442" s="4"/>
      <c r="BJ442" s="4"/>
      <c r="BK442" s="4"/>
      <c r="BL442" s="4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5"/>
      <c r="BZ442" s="2"/>
      <c r="CA442" s="2"/>
    </row>
    <row r="443" spans="1:79" ht="12.75" customHeight="1">
      <c r="A443" s="1"/>
      <c r="B443" s="1"/>
      <c r="C443" s="1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3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4"/>
      <c r="AZ443" s="2"/>
      <c r="BA443" s="2"/>
      <c r="BB443" s="2"/>
      <c r="BC443" s="2"/>
      <c r="BD443" s="2"/>
      <c r="BE443" s="4"/>
      <c r="BF443" s="4"/>
      <c r="BG443" s="4"/>
      <c r="BH443" s="4"/>
      <c r="BI443" s="4"/>
      <c r="BJ443" s="4"/>
      <c r="BK443" s="4"/>
      <c r="BL443" s="4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5"/>
      <c r="BZ443" s="2"/>
      <c r="CA443" s="2"/>
    </row>
    <row r="444" spans="1:79" ht="12.75" customHeight="1">
      <c r="A444" s="1"/>
      <c r="B444" s="1"/>
      <c r="C444" s="1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3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4"/>
      <c r="AZ444" s="2"/>
      <c r="BA444" s="2"/>
      <c r="BB444" s="2"/>
      <c r="BC444" s="2"/>
      <c r="BD444" s="2"/>
      <c r="BE444" s="4"/>
      <c r="BF444" s="4"/>
      <c r="BG444" s="4"/>
      <c r="BH444" s="4"/>
      <c r="BI444" s="4"/>
      <c r="BJ444" s="4"/>
      <c r="BK444" s="4"/>
      <c r="BL444" s="4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5"/>
      <c r="BZ444" s="2"/>
      <c r="CA444" s="2"/>
    </row>
    <row r="445" spans="1:79" ht="12.75" customHeight="1">
      <c r="A445" s="1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3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4"/>
      <c r="AZ445" s="2"/>
      <c r="BA445" s="2"/>
      <c r="BB445" s="2"/>
      <c r="BC445" s="2"/>
      <c r="BD445" s="2"/>
      <c r="BE445" s="4"/>
      <c r="BF445" s="4"/>
      <c r="BG445" s="4"/>
      <c r="BH445" s="4"/>
      <c r="BI445" s="4"/>
      <c r="BJ445" s="4"/>
      <c r="BK445" s="4"/>
      <c r="BL445" s="4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5"/>
      <c r="BZ445" s="2"/>
      <c r="CA445" s="2"/>
    </row>
    <row r="446" spans="1:79" ht="12.75" customHeight="1">
      <c r="A446" s="1"/>
      <c r="B446" s="1"/>
      <c r="C446" s="1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3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4"/>
      <c r="AZ446" s="2"/>
      <c r="BA446" s="2"/>
      <c r="BB446" s="2"/>
      <c r="BC446" s="2"/>
      <c r="BD446" s="2"/>
      <c r="BE446" s="4"/>
      <c r="BF446" s="4"/>
      <c r="BG446" s="4"/>
      <c r="BH446" s="4"/>
      <c r="BI446" s="4"/>
      <c r="BJ446" s="4"/>
      <c r="BK446" s="4"/>
      <c r="BL446" s="4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5"/>
      <c r="BZ446" s="2"/>
      <c r="CA446" s="2"/>
    </row>
    <row r="447" spans="1:79" ht="12.75" customHeight="1">
      <c r="A447" s="1"/>
      <c r="B447" s="1"/>
      <c r="C447" s="1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3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4"/>
      <c r="AZ447" s="2"/>
      <c r="BA447" s="2"/>
      <c r="BB447" s="2"/>
      <c r="BC447" s="2"/>
      <c r="BD447" s="2"/>
      <c r="BE447" s="4"/>
      <c r="BF447" s="4"/>
      <c r="BG447" s="4"/>
      <c r="BH447" s="4"/>
      <c r="BI447" s="4"/>
      <c r="BJ447" s="4"/>
      <c r="BK447" s="4"/>
      <c r="BL447" s="4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5"/>
      <c r="BZ447" s="2"/>
      <c r="CA447" s="2"/>
    </row>
    <row r="448" spans="1:79" ht="12.75" customHeight="1">
      <c r="A448" s="1"/>
      <c r="B448" s="1"/>
      <c r="C448" s="1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3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4"/>
      <c r="AZ448" s="2"/>
      <c r="BA448" s="2"/>
      <c r="BB448" s="2"/>
      <c r="BC448" s="2"/>
      <c r="BD448" s="2"/>
      <c r="BE448" s="4"/>
      <c r="BF448" s="4"/>
      <c r="BG448" s="4"/>
      <c r="BH448" s="4"/>
      <c r="BI448" s="4"/>
      <c r="BJ448" s="4"/>
      <c r="BK448" s="4"/>
      <c r="BL448" s="4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5"/>
      <c r="BZ448" s="2"/>
      <c r="CA448" s="2"/>
    </row>
    <row r="449" spans="1:79" ht="12.75" customHeight="1">
      <c r="A449" s="1"/>
      <c r="B449" s="1"/>
      <c r="C449" s="1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3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4"/>
      <c r="AZ449" s="2"/>
      <c r="BA449" s="2"/>
      <c r="BB449" s="2"/>
      <c r="BC449" s="2"/>
      <c r="BD449" s="2"/>
      <c r="BE449" s="4"/>
      <c r="BF449" s="4"/>
      <c r="BG449" s="4"/>
      <c r="BH449" s="4"/>
      <c r="BI449" s="4"/>
      <c r="BJ449" s="4"/>
      <c r="BK449" s="4"/>
      <c r="BL449" s="4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5"/>
      <c r="BZ449" s="2"/>
      <c r="CA449" s="2"/>
    </row>
    <row r="450" spans="1:79" ht="12.75" customHeight="1">
      <c r="A450" s="1"/>
      <c r="B450" s="1"/>
      <c r="C450" s="1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3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4"/>
      <c r="AZ450" s="2"/>
      <c r="BA450" s="2"/>
      <c r="BB450" s="2"/>
      <c r="BC450" s="2"/>
      <c r="BD450" s="2"/>
      <c r="BE450" s="4"/>
      <c r="BF450" s="4"/>
      <c r="BG450" s="4"/>
      <c r="BH450" s="4"/>
      <c r="BI450" s="4"/>
      <c r="BJ450" s="4"/>
      <c r="BK450" s="4"/>
      <c r="BL450" s="4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5"/>
      <c r="BZ450" s="2"/>
      <c r="CA450" s="2"/>
    </row>
    <row r="451" spans="1:79" ht="12.75" customHeight="1">
      <c r="A451" s="1"/>
      <c r="B451" s="1"/>
      <c r="C451" s="1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3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4"/>
      <c r="AZ451" s="2"/>
      <c r="BA451" s="2"/>
      <c r="BB451" s="2"/>
      <c r="BC451" s="2"/>
      <c r="BD451" s="2"/>
      <c r="BE451" s="4"/>
      <c r="BF451" s="4"/>
      <c r="BG451" s="4"/>
      <c r="BH451" s="4"/>
      <c r="BI451" s="4"/>
      <c r="BJ451" s="4"/>
      <c r="BK451" s="4"/>
      <c r="BL451" s="4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5"/>
      <c r="BZ451" s="2"/>
      <c r="CA451" s="2"/>
    </row>
    <row r="452" spans="1:79" ht="12.75" customHeight="1">
      <c r="A452" s="1"/>
      <c r="B452" s="1"/>
      <c r="C452" s="1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3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4"/>
      <c r="AZ452" s="2"/>
      <c r="BA452" s="2"/>
      <c r="BB452" s="2"/>
      <c r="BC452" s="2"/>
      <c r="BD452" s="2"/>
      <c r="BE452" s="4"/>
      <c r="BF452" s="4"/>
      <c r="BG452" s="4"/>
      <c r="BH452" s="4"/>
      <c r="BI452" s="4"/>
      <c r="BJ452" s="4"/>
      <c r="BK452" s="4"/>
      <c r="BL452" s="4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5"/>
      <c r="BZ452" s="2"/>
      <c r="CA452" s="2"/>
    </row>
    <row r="453" spans="1:79" ht="12.75" customHeight="1">
      <c r="A453" s="1"/>
      <c r="B453" s="1"/>
      <c r="C453" s="1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3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4"/>
      <c r="AZ453" s="2"/>
      <c r="BA453" s="2"/>
      <c r="BB453" s="2"/>
      <c r="BC453" s="2"/>
      <c r="BD453" s="2"/>
      <c r="BE453" s="4"/>
      <c r="BF453" s="4"/>
      <c r="BG453" s="4"/>
      <c r="BH453" s="4"/>
      <c r="BI453" s="4"/>
      <c r="BJ453" s="4"/>
      <c r="BK453" s="4"/>
      <c r="BL453" s="4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5"/>
      <c r="BZ453" s="2"/>
      <c r="CA453" s="2"/>
    </row>
    <row r="454" spans="1:79" ht="12.75" customHeight="1">
      <c r="A454" s="1"/>
      <c r="B454" s="1"/>
      <c r="C454" s="1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3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4"/>
      <c r="AZ454" s="2"/>
      <c r="BA454" s="2"/>
      <c r="BB454" s="2"/>
      <c r="BC454" s="2"/>
      <c r="BD454" s="2"/>
      <c r="BE454" s="4"/>
      <c r="BF454" s="4"/>
      <c r="BG454" s="4"/>
      <c r="BH454" s="4"/>
      <c r="BI454" s="4"/>
      <c r="BJ454" s="4"/>
      <c r="BK454" s="4"/>
      <c r="BL454" s="4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5"/>
      <c r="BZ454" s="2"/>
      <c r="CA454" s="2"/>
    </row>
    <row r="455" spans="1:79" ht="12.75" customHeight="1">
      <c r="A455" s="1"/>
      <c r="B455" s="1"/>
      <c r="C455" s="1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3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4"/>
      <c r="AZ455" s="2"/>
      <c r="BA455" s="2"/>
      <c r="BB455" s="2"/>
      <c r="BC455" s="2"/>
      <c r="BD455" s="2"/>
      <c r="BE455" s="4"/>
      <c r="BF455" s="4"/>
      <c r="BG455" s="4"/>
      <c r="BH455" s="4"/>
      <c r="BI455" s="4"/>
      <c r="BJ455" s="4"/>
      <c r="BK455" s="4"/>
      <c r="BL455" s="4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5"/>
      <c r="BZ455" s="2"/>
      <c r="CA455" s="2"/>
    </row>
    <row r="456" spans="1:79" ht="12.75" customHeight="1">
      <c r="A456" s="1"/>
      <c r="B456" s="1"/>
      <c r="C456" s="1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3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4"/>
      <c r="AZ456" s="2"/>
      <c r="BA456" s="2"/>
      <c r="BB456" s="2"/>
      <c r="BC456" s="2"/>
      <c r="BD456" s="2"/>
      <c r="BE456" s="4"/>
      <c r="BF456" s="4"/>
      <c r="BG456" s="4"/>
      <c r="BH456" s="4"/>
      <c r="BI456" s="4"/>
      <c r="BJ456" s="4"/>
      <c r="BK456" s="4"/>
      <c r="BL456" s="4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5"/>
      <c r="BZ456" s="2"/>
      <c r="CA456" s="2"/>
    </row>
    <row r="457" spans="1:79" ht="12.75" customHeight="1">
      <c r="A457" s="1"/>
      <c r="B457" s="1"/>
      <c r="C457" s="1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3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4"/>
      <c r="AZ457" s="2"/>
      <c r="BA457" s="2"/>
      <c r="BB457" s="2"/>
      <c r="BC457" s="2"/>
      <c r="BD457" s="2"/>
      <c r="BE457" s="4"/>
      <c r="BF457" s="4"/>
      <c r="BG457" s="4"/>
      <c r="BH457" s="4"/>
      <c r="BI457" s="4"/>
      <c r="BJ457" s="4"/>
      <c r="BK457" s="4"/>
      <c r="BL457" s="4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5"/>
      <c r="BZ457" s="2"/>
      <c r="CA457" s="2"/>
    </row>
    <row r="458" spans="1:79" ht="12.75" customHeight="1">
      <c r="A458" s="1"/>
      <c r="B458" s="1"/>
      <c r="C458" s="1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3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4"/>
      <c r="AZ458" s="2"/>
      <c r="BA458" s="2"/>
      <c r="BB458" s="2"/>
      <c r="BC458" s="2"/>
      <c r="BD458" s="2"/>
      <c r="BE458" s="4"/>
      <c r="BF458" s="4"/>
      <c r="BG458" s="4"/>
      <c r="BH458" s="4"/>
      <c r="BI458" s="4"/>
      <c r="BJ458" s="4"/>
      <c r="BK458" s="4"/>
      <c r="BL458" s="4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5"/>
      <c r="BZ458" s="2"/>
      <c r="CA458" s="2"/>
    </row>
    <row r="459" spans="1:79" ht="12.75" customHeight="1">
      <c r="A459" s="1"/>
      <c r="B459" s="1"/>
      <c r="C459" s="1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3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4"/>
      <c r="AZ459" s="2"/>
      <c r="BA459" s="2"/>
      <c r="BB459" s="2"/>
      <c r="BC459" s="2"/>
      <c r="BD459" s="2"/>
      <c r="BE459" s="4"/>
      <c r="BF459" s="4"/>
      <c r="BG459" s="4"/>
      <c r="BH459" s="4"/>
      <c r="BI459" s="4"/>
      <c r="BJ459" s="4"/>
      <c r="BK459" s="4"/>
      <c r="BL459" s="4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5"/>
      <c r="BZ459" s="2"/>
      <c r="CA459" s="2"/>
    </row>
    <row r="460" spans="1:79" ht="12.75" customHeight="1">
      <c r="A460" s="1"/>
      <c r="B460" s="1"/>
      <c r="C460" s="1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3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4"/>
      <c r="AZ460" s="2"/>
      <c r="BA460" s="2"/>
      <c r="BB460" s="2"/>
      <c r="BC460" s="2"/>
      <c r="BD460" s="2"/>
      <c r="BE460" s="4"/>
      <c r="BF460" s="4"/>
      <c r="BG460" s="4"/>
      <c r="BH460" s="4"/>
      <c r="BI460" s="4"/>
      <c r="BJ460" s="4"/>
      <c r="BK460" s="4"/>
      <c r="BL460" s="4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5"/>
      <c r="BZ460" s="2"/>
      <c r="CA460" s="2"/>
    </row>
    <row r="461" spans="1:79" ht="12.75" customHeight="1">
      <c r="A461" s="1"/>
      <c r="B461" s="1"/>
      <c r="C461" s="1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3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4"/>
      <c r="AZ461" s="2"/>
      <c r="BA461" s="2"/>
      <c r="BB461" s="2"/>
      <c r="BC461" s="2"/>
      <c r="BD461" s="2"/>
      <c r="BE461" s="4"/>
      <c r="BF461" s="4"/>
      <c r="BG461" s="4"/>
      <c r="BH461" s="4"/>
      <c r="BI461" s="4"/>
      <c r="BJ461" s="4"/>
      <c r="BK461" s="4"/>
      <c r="BL461" s="4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5"/>
      <c r="BZ461" s="2"/>
      <c r="CA461" s="2"/>
    </row>
    <row r="462" spans="1:79" ht="12.75" customHeight="1">
      <c r="A462" s="1"/>
      <c r="B462" s="1"/>
      <c r="C462" s="1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3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4"/>
      <c r="AZ462" s="2"/>
      <c r="BA462" s="2"/>
      <c r="BB462" s="2"/>
      <c r="BC462" s="2"/>
      <c r="BD462" s="2"/>
      <c r="BE462" s="4"/>
      <c r="BF462" s="4"/>
      <c r="BG462" s="4"/>
      <c r="BH462" s="4"/>
      <c r="BI462" s="4"/>
      <c r="BJ462" s="4"/>
      <c r="BK462" s="4"/>
      <c r="BL462" s="4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5"/>
      <c r="BZ462" s="2"/>
      <c r="CA462" s="2"/>
    </row>
    <row r="463" spans="1:79" ht="12.75" customHeight="1">
      <c r="A463" s="1"/>
      <c r="B463" s="1"/>
      <c r="C463" s="1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3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4"/>
      <c r="AZ463" s="2"/>
      <c r="BA463" s="2"/>
      <c r="BB463" s="2"/>
      <c r="BC463" s="2"/>
      <c r="BD463" s="2"/>
      <c r="BE463" s="4"/>
      <c r="BF463" s="4"/>
      <c r="BG463" s="4"/>
      <c r="BH463" s="4"/>
      <c r="BI463" s="4"/>
      <c r="BJ463" s="4"/>
      <c r="BK463" s="4"/>
      <c r="BL463" s="4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5"/>
      <c r="BZ463" s="2"/>
      <c r="CA463" s="2"/>
    </row>
    <row r="464" spans="1:79" ht="12.75" customHeight="1">
      <c r="A464" s="1"/>
      <c r="B464" s="1"/>
      <c r="C464" s="1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3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4"/>
      <c r="AZ464" s="2"/>
      <c r="BA464" s="2"/>
      <c r="BB464" s="2"/>
      <c r="BC464" s="2"/>
      <c r="BD464" s="2"/>
      <c r="BE464" s="4"/>
      <c r="BF464" s="4"/>
      <c r="BG464" s="4"/>
      <c r="BH464" s="4"/>
      <c r="BI464" s="4"/>
      <c r="BJ464" s="4"/>
      <c r="BK464" s="4"/>
      <c r="BL464" s="4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5"/>
      <c r="BZ464" s="2"/>
      <c r="CA464" s="2"/>
    </row>
    <row r="465" spans="1:79" ht="12.75" customHeight="1">
      <c r="A465" s="1"/>
      <c r="B465" s="1"/>
      <c r="C465" s="1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3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4"/>
      <c r="AZ465" s="2"/>
      <c r="BA465" s="2"/>
      <c r="BB465" s="2"/>
      <c r="BC465" s="2"/>
      <c r="BD465" s="2"/>
      <c r="BE465" s="4"/>
      <c r="BF465" s="4"/>
      <c r="BG465" s="4"/>
      <c r="BH465" s="4"/>
      <c r="BI465" s="4"/>
      <c r="BJ465" s="4"/>
      <c r="BK465" s="4"/>
      <c r="BL465" s="4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5"/>
      <c r="BZ465" s="2"/>
      <c r="CA465" s="2"/>
    </row>
    <row r="466" spans="1:79" ht="12.75" customHeight="1">
      <c r="A466" s="1"/>
      <c r="B466" s="1"/>
      <c r="C466" s="1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3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4"/>
      <c r="AZ466" s="2"/>
      <c r="BA466" s="2"/>
      <c r="BB466" s="2"/>
      <c r="BC466" s="2"/>
      <c r="BD466" s="2"/>
      <c r="BE466" s="4"/>
      <c r="BF466" s="4"/>
      <c r="BG466" s="4"/>
      <c r="BH466" s="4"/>
      <c r="BI466" s="4"/>
      <c r="BJ466" s="4"/>
      <c r="BK466" s="4"/>
      <c r="BL466" s="4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5"/>
      <c r="BZ466" s="2"/>
      <c r="CA466" s="2"/>
    </row>
    <row r="467" spans="1:79" ht="12.75" customHeight="1">
      <c r="A467" s="1"/>
      <c r="B467" s="1"/>
      <c r="C467" s="1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3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4"/>
      <c r="AZ467" s="2"/>
      <c r="BA467" s="2"/>
      <c r="BB467" s="2"/>
      <c r="BC467" s="2"/>
      <c r="BD467" s="2"/>
      <c r="BE467" s="4"/>
      <c r="BF467" s="4"/>
      <c r="BG467" s="4"/>
      <c r="BH467" s="4"/>
      <c r="BI467" s="4"/>
      <c r="BJ467" s="4"/>
      <c r="BK467" s="4"/>
      <c r="BL467" s="4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5"/>
      <c r="BZ467" s="2"/>
      <c r="CA467" s="2"/>
    </row>
    <row r="468" spans="1:79" ht="12.75" customHeight="1">
      <c r="A468" s="1"/>
      <c r="B468" s="1"/>
      <c r="C468" s="1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3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4"/>
      <c r="AZ468" s="2"/>
      <c r="BA468" s="2"/>
      <c r="BB468" s="2"/>
      <c r="BC468" s="2"/>
      <c r="BD468" s="2"/>
      <c r="BE468" s="4"/>
      <c r="BF468" s="4"/>
      <c r="BG468" s="4"/>
      <c r="BH468" s="4"/>
      <c r="BI468" s="4"/>
      <c r="BJ468" s="4"/>
      <c r="BK468" s="4"/>
      <c r="BL468" s="4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5"/>
      <c r="BZ468" s="2"/>
      <c r="CA468" s="2"/>
    </row>
    <row r="469" spans="1:79" ht="12.75" customHeight="1">
      <c r="A469" s="1"/>
      <c r="B469" s="1"/>
      <c r="C469" s="1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3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4"/>
      <c r="AZ469" s="2"/>
      <c r="BA469" s="2"/>
      <c r="BB469" s="2"/>
      <c r="BC469" s="2"/>
      <c r="BD469" s="2"/>
      <c r="BE469" s="4"/>
      <c r="BF469" s="4"/>
      <c r="BG469" s="4"/>
      <c r="BH469" s="4"/>
      <c r="BI469" s="4"/>
      <c r="BJ469" s="4"/>
      <c r="BK469" s="4"/>
      <c r="BL469" s="4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5"/>
      <c r="BZ469" s="2"/>
      <c r="CA469" s="2"/>
    </row>
    <row r="470" spans="1:79" ht="12.75" customHeight="1">
      <c r="A470" s="1"/>
      <c r="B470" s="1"/>
      <c r="C470" s="1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3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4"/>
      <c r="AZ470" s="2"/>
      <c r="BA470" s="2"/>
      <c r="BB470" s="2"/>
      <c r="BC470" s="2"/>
      <c r="BD470" s="2"/>
      <c r="BE470" s="4"/>
      <c r="BF470" s="4"/>
      <c r="BG470" s="4"/>
      <c r="BH470" s="4"/>
      <c r="BI470" s="4"/>
      <c r="BJ470" s="4"/>
      <c r="BK470" s="4"/>
      <c r="BL470" s="4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5"/>
      <c r="BZ470" s="2"/>
      <c r="CA470" s="2"/>
    </row>
    <row r="471" spans="1:79" ht="12.75" customHeight="1">
      <c r="A471" s="1"/>
      <c r="B471" s="1"/>
      <c r="C471" s="1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3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4"/>
      <c r="AZ471" s="2"/>
      <c r="BA471" s="2"/>
      <c r="BB471" s="2"/>
      <c r="BC471" s="2"/>
      <c r="BD471" s="2"/>
      <c r="BE471" s="4"/>
      <c r="BF471" s="4"/>
      <c r="BG471" s="4"/>
      <c r="BH471" s="4"/>
      <c r="BI471" s="4"/>
      <c r="BJ471" s="4"/>
      <c r="BK471" s="4"/>
      <c r="BL471" s="4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5"/>
      <c r="BZ471" s="2"/>
      <c r="CA471" s="2"/>
    </row>
    <row r="472" spans="1:79" ht="12.75" customHeight="1">
      <c r="A472" s="1"/>
      <c r="B472" s="1"/>
      <c r="C472" s="1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3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4"/>
      <c r="AZ472" s="2"/>
      <c r="BA472" s="2"/>
      <c r="BB472" s="2"/>
      <c r="BC472" s="2"/>
      <c r="BD472" s="2"/>
      <c r="BE472" s="4"/>
      <c r="BF472" s="4"/>
      <c r="BG472" s="4"/>
      <c r="BH472" s="4"/>
      <c r="BI472" s="4"/>
      <c r="BJ472" s="4"/>
      <c r="BK472" s="4"/>
      <c r="BL472" s="4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5"/>
      <c r="BZ472" s="2"/>
      <c r="CA472" s="2"/>
    </row>
    <row r="473" spans="1:79" ht="12.75" customHeight="1">
      <c r="A473" s="1"/>
      <c r="B473" s="1"/>
      <c r="C473" s="1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3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4"/>
      <c r="AZ473" s="2"/>
      <c r="BA473" s="2"/>
      <c r="BB473" s="2"/>
      <c r="BC473" s="2"/>
      <c r="BD473" s="2"/>
      <c r="BE473" s="4"/>
      <c r="BF473" s="4"/>
      <c r="BG473" s="4"/>
      <c r="BH473" s="4"/>
      <c r="BI473" s="4"/>
      <c r="BJ473" s="4"/>
      <c r="BK473" s="4"/>
      <c r="BL473" s="4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5"/>
      <c r="BZ473" s="2"/>
      <c r="CA473" s="2"/>
    </row>
    <row r="474" spans="1:79" ht="12.75" customHeight="1">
      <c r="A474" s="1"/>
      <c r="B474" s="1"/>
      <c r="C474" s="1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3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4"/>
      <c r="AZ474" s="2"/>
      <c r="BA474" s="2"/>
      <c r="BB474" s="2"/>
      <c r="BC474" s="2"/>
      <c r="BD474" s="2"/>
      <c r="BE474" s="4"/>
      <c r="BF474" s="4"/>
      <c r="BG474" s="4"/>
      <c r="BH474" s="4"/>
      <c r="BI474" s="4"/>
      <c r="BJ474" s="4"/>
      <c r="BK474" s="4"/>
      <c r="BL474" s="4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5"/>
      <c r="BZ474" s="2"/>
      <c r="CA474" s="2"/>
    </row>
    <row r="475" spans="1:79" ht="12.75" customHeight="1">
      <c r="A475" s="1"/>
      <c r="B475" s="1"/>
      <c r="C475" s="1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3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4"/>
      <c r="AZ475" s="2"/>
      <c r="BA475" s="2"/>
      <c r="BB475" s="2"/>
      <c r="BC475" s="2"/>
      <c r="BD475" s="2"/>
      <c r="BE475" s="4"/>
      <c r="BF475" s="4"/>
      <c r="BG475" s="4"/>
      <c r="BH475" s="4"/>
      <c r="BI475" s="4"/>
      <c r="BJ475" s="4"/>
      <c r="BK475" s="4"/>
      <c r="BL475" s="4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5"/>
      <c r="BZ475" s="2"/>
      <c r="CA475" s="2"/>
    </row>
    <row r="476" spans="1:79" ht="12.75" customHeight="1">
      <c r="A476" s="1"/>
      <c r="B476" s="1"/>
      <c r="C476" s="1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3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4"/>
      <c r="AZ476" s="2"/>
      <c r="BA476" s="2"/>
      <c r="BB476" s="2"/>
      <c r="BC476" s="2"/>
      <c r="BD476" s="2"/>
      <c r="BE476" s="4"/>
      <c r="BF476" s="4"/>
      <c r="BG476" s="4"/>
      <c r="BH476" s="4"/>
      <c r="BI476" s="4"/>
      <c r="BJ476" s="4"/>
      <c r="BK476" s="4"/>
      <c r="BL476" s="4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5"/>
      <c r="BZ476" s="2"/>
      <c r="CA476" s="2"/>
    </row>
    <row r="477" spans="1:79" ht="12.75" customHeight="1">
      <c r="A477" s="1"/>
      <c r="B477" s="1"/>
      <c r="C477" s="1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3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4"/>
      <c r="AZ477" s="2"/>
      <c r="BA477" s="2"/>
      <c r="BB477" s="2"/>
      <c r="BC477" s="2"/>
      <c r="BD477" s="2"/>
      <c r="BE477" s="4"/>
      <c r="BF477" s="4"/>
      <c r="BG477" s="4"/>
      <c r="BH477" s="4"/>
      <c r="BI477" s="4"/>
      <c r="BJ477" s="4"/>
      <c r="BK477" s="4"/>
      <c r="BL477" s="4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5"/>
      <c r="BZ477" s="2"/>
      <c r="CA477" s="2"/>
    </row>
    <row r="478" spans="1:79" ht="12.75" customHeight="1">
      <c r="A478" s="1"/>
      <c r="B478" s="1"/>
      <c r="C478" s="1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3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4"/>
      <c r="AZ478" s="2"/>
      <c r="BA478" s="2"/>
      <c r="BB478" s="2"/>
      <c r="BC478" s="2"/>
      <c r="BD478" s="2"/>
      <c r="BE478" s="4"/>
      <c r="BF478" s="4"/>
      <c r="BG478" s="4"/>
      <c r="BH478" s="4"/>
      <c r="BI478" s="4"/>
      <c r="BJ478" s="4"/>
      <c r="BK478" s="4"/>
      <c r="BL478" s="4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5"/>
      <c r="BZ478" s="2"/>
      <c r="CA478" s="2"/>
    </row>
    <row r="479" spans="1:79" ht="12.75" customHeight="1">
      <c r="A479" s="1"/>
      <c r="B479" s="1"/>
      <c r="C479" s="1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3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4"/>
      <c r="AZ479" s="2"/>
      <c r="BA479" s="2"/>
      <c r="BB479" s="2"/>
      <c r="BC479" s="2"/>
      <c r="BD479" s="2"/>
      <c r="BE479" s="4"/>
      <c r="BF479" s="4"/>
      <c r="BG479" s="4"/>
      <c r="BH479" s="4"/>
      <c r="BI479" s="4"/>
      <c r="BJ479" s="4"/>
      <c r="BK479" s="4"/>
      <c r="BL479" s="4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5"/>
      <c r="BZ479" s="2"/>
      <c r="CA479" s="2"/>
    </row>
    <row r="480" spans="1:79" ht="12.75" customHeight="1">
      <c r="A480" s="1"/>
      <c r="B480" s="1"/>
      <c r="C480" s="1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3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4"/>
      <c r="AZ480" s="2"/>
      <c r="BA480" s="2"/>
      <c r="BB480" s="2"/>
      <c r="BC480" s="2"/>
      <c r="BD480" s="2"/>
      <c r="BE480" s="4"/>
      <c r="BF480" s="4"/>
      <c r="BG480" s="4"/>
      <c r="BH480" s="4"/>
      <c r="BI480" s="4"/>
      <c r="BJ480" s="4"/>
      <c r="BK480" s="4"/>
      <c r="BL480" s="4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5"/>
      <c r="BZ480" s="2"/>
      <c r="CA480" s="2"/>
    </row>
    <row r="481" spans="1:79" ht="12.75" customHeight="1">
      <c r="A481" s="1"/>
      <c r="B481" s="1"/>
      <c r="C481" s="1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3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4"/>
      <c r="AZ481" s="2"/>
      <c r="BA481" s="2"/>
      <c r="BB481" s="2"/>
      <c r="BC481" s="2"/>
      <c r="BD481" s="2"/>
      <c r="BE481" s="4"/>
      <c r="BF481" s="4"/>
      <c r="BG481" s="4"/>
      <c r="BH481" s="4"/>
      <c r="BI481" s="4"/>
      <c r="BJ481" s="4"/>
      <c r="BK481" s="4"/>
      <c r="BL481" s="4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5"/>
      <c r="BZ481" s="2"/>
      <c r="CA481" s="2"/>
    </row>
    <row r="482" spans="1:79" ht="12.75" customHeight="1">
      <c r="A482" s="1"/>
      <c r="B482" s="1"/>
      <c r="C482" s="1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3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4"/>
      <c r="AZ482" s="2"/>
      <c r="BA482" s="2"/>
      <c r="BB482" s="2"/>
      <c r="BC482" s="2"/>
      <c r="BD482" s="2"/>
      <c r="BE482" s="4"/>
      <c r="BF482" s="4"/>
      <c r="BG482" s="4"/>
      <c r="BH482" s="4"/>
      <c r="BI482" s="4"/>
      <c r="BJ482" s="4"/>
      <c r="BK482" s="4"/>
      <c r="BL482" s="4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5"/>
      <c r="BZ482" s="2"/>
      <c r="CA482" s="2"/>
    </row>
    <row r="483" spans="1:79" ht="12.75" customHeight="1">
      <c r="A483" s="1"/>
      <c r="B483" s="1"/>
      <c r="C483" s="1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3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4"/>
      <c r="AZ483" s="2"/>
      <c r="BA483" s="2"/>
      <c r="BB483" s="2"/>
      <c r="BC483" s="2"/>
      <c r="BD483" s="2"/>
      <c r="BE483" s="4"/>
      <c r="BF483" s="4"/>
      <c r="BG483" s="4"/>
      <c r="BH483" s="4"/>
      <c r="BI483" s="4"/>
      <c r="BJ483" s="4"/>
      <c r="BK483" s="4"/>
      <c r="BL483" s="4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5"/>
      <c r="BZ483" s="2"/>
      <c r="CA483" s="2"/>
    </row>
    <row r="484" spans="1:79" ht="12.75" customHeight="1">
      <c r="A484" s="1"/>
      <c r="B484" s="1"/>
      <c r="C484" s="1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3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4"/>
      <c r="AZ484" s="2"/>
      <c r="BA484" s="2"/>
      <c r="BB484" s="2"/>
      <c r="BC484" s="2"/>
      <c r="BD484" s="2"/>
      <c r="BE484" s="4"/>
      <c r="BF484" s="4"/>
      <c r="BG484" s="4"/>
      <c r="BH484" s="4"/>
      <c r="BI484" s="4"/>
      <c r="BJ484" s="4"/>
      <c r="BK484" s="4"/>
      <c r="BL484" s="4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5"/>
      <c r="BZ484" s="2"/>
      <c r="CA484" s="2"/>
    </row>
    <row r="485" spans="1:79" ht="12.75" customHeight="1">
      <c r="A485" s="1"/>
      <c r="B485" s="1"/>
      <c r="C485" s="1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3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4"/>
      <c r="AZ485" s="2"/>
      <c r="BA485" s="2"/>
      <c r="BB485" s="2"/>
      <c r="BC485" s="2"/>
      <c r="BD485" s="2"/>
      <c r="BE485" s="4"/>
      <c r="BF485" s="4"/>
      <c r="BG485" s="4"/>
      <c r="BH485" s="4"/>
      <c r="BI485" s="4"/>
      <c r="BJ485" s="4"/>
      <c r="BK485" s="4"/>
      <c r="BL485" s="4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5"/>
      <c r="BZ485" s="2"/>
      <c r="CA485" s="2"/>
    </row>
    <row r="486" spans="1:79" ht="12.75" customHeight="1">
      <c r="A486" s="1"/>
      <c r="B486" s="1"/>
      <c r="C486" s="1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3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4"/>
      <c r="AZ486" s="2"/>
      <c r="BA486" s="2"/>
      <c r="BB486" s="2"/>
      <c r="BC486" s="2"/>
      <c r="BD486" s="2"/>
      <c r="BE486" s="4"/>
      <c r="BF486" s="4"/>
      <c r="BG486" s="4"/>
      <c r="BH486" s="4"/>
      <c r="BI486" s="4"/>
      <c r="BJ486" s="4"/>
      <c r="BK486" s="4"/>
      <c r="BL486" s="4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5"/>
      <c r="BZ486" s="2"/>
      <c r="CA486" s="2"/>
    </row>
    <row r="487" spans="1:79" ht="12.75" customHeight="1">
      <c r="A487" s="1"/>
      <c r="B487" s="1"/>
      <c r="C487" s="1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3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4"/>
      <c r="AZ487" s="2"/>
      <c r="BA487" s="2"/>
      <c r="BB487" s="2"/>
      <c r="BC487" s="2"/>
      <c r="BD487" s="2"/>
      <c r="BE487" s="4"/>
      <c r="BF487" s="4"/>
      <c r="BG487" s="4"/>
      <c r="BH487" s="4"/>
      <c r="BI487" s="4"/>
      <c r="BJ487" s="4"/>
      <c r="BK487" s="4"/>
      <c r="BL487" s="4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5"/>
      <c r="BZ487" s="2"/>
      <c r="CA487" s="2"/>
    </row>
    <row r="488" spans="1:79" ht="12.75" customHeight="1">
      <c r="A488" s="1"/>
      <c r="B488" s="1"/>
      <c r="C488" s="1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3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4"/>
      <c r="AZ488" s="2"/>
      <c r="BA488" s="2"/>
      <c r="BB488" s="2"/>
      <c r="BC488" s="2"/>
      <c r="BD488" s="2"/>
      <c r="BE488" s="4"/>
      <c r="BF488" s="4"/>
      <c r="BG488" s="4"/>
      <c r="BH488" s="4"/>
      <c r="BI488" s="4"/>
      <c r="BJ488" s="4"/>
      <c r="BK488" s="4"/>
      <c r="BL488" s="4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5"/>
      <c r="BZ488" s="2"/>
      <c r="CA488" s="2"/>
    </row>
    <row r="489" spans="1:79" ht="12.75" customHeight="1">
      <c r="A489" s="1"/>
      <c r="B489" s="1"/>
      <c r="C489" s="1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3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4"/>
      <c r="AZ489" s="2"/>
      <c r="BA489" s="2"/>
      <c r="BB489" s="2"/>
      <c r="BC489" s="2"/>
      <c r="BD489" s="2"/>
      <c r="BE489" s="4"/>
      <c r="BF489" s="4"/>
      <c r="BG489" s="4"/>
      <c r="BH489" s="4"/>
      <c r="BI489" s="4"/>
      <c r="BJ489" s="4"/>
      <c r="BK489" s="4"/>
      <c r="BL489" s="4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5"/>
      <c r="BZ489" s="2"/>
      <c r="CA489" s="2"/>
    </row>
    <row r="490" spans="1:79" ht="12.75" customHeight="1">
      <c r="A490" s="1"/>
      <c r="B490" s="1"/>
      <c r="C490" s="1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3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4"/>
      <c r="AZ490" s="2"/>
      <c r="BA490" s="2"/>
      <c r="BB490" s="2"/>
      <c r="BC490" s="2"/>
      <c r="BD490" s="2"/>
      <c r="BE490" s="4"/>
      <c r="BF490" s="4"/>
      <c r="BG490" s="4"/>
      <c r="BH490" s="4"/>
      <c r="BI490" s="4"/>
      <c r="BJ490" s="4"/>
      <c r="BK490" s="4"/>
      <c r="BL490" s="4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5"/>
      <c r="BZ490" s="2"/>
      <c r="CA490" s="2"/>
    </row>
    <row r="491" spans="1:79" ht="12.75" customHeight="1">
      <c r="A491" s="1"/>
      <c r="B491" s="1"/>
      <c r="C491" s="1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3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4"/>
      <c r="AZ491" s="2"/>
      <c r="BA491" s="2"/>
      <c r="BB491" s="2"/>
      <c r="BC491" s="2"/>
      <c r="BD491" s="2"/>
      <c r="BE491" s="4"/>
      <c r="BF491" s="4"/>
      <c r="BG491" s="4"/>
      <c r="BH491" s="4"/>
      <c r="BI491" s="4"/>
      <c r="BJ491" s="4"/>
      <c r="BK491" s="4"/>
      <c r="BL491" s="4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5"/>
      <c r="BZ491" s="2"/>
      <c r="CA491" s="2"/>
    </row>
    <row r="492" spans="1:79" ht="12.75" customHeight="1">
      <c r="A492" s="1"/>
      <c r="B492" s="1"/>
      <c r="C492" s="1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3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4"/>
      <c r="AZ492" s="2"/>
      <c r="BA492" s="2"/>
      <c r="BB492" s="2"/>
      <c r="BC492" s="2"/>
      <c r="BD492" s="2"/>
      <c r="BE492" s="4"/>
      <c r="BF492" s="4"/>
      <c r="BG492" s="4"/>
      <c r="BH492" s="4"/>
      <c r="BI492" s="4"/>
      <c r="BJ492" s="4"/>
      <c r="BK492" s="4"/>
      <c r="BL492" s="4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5"/>
      <c r="BZ492" s="2"/>
      <c r="CA492" s="2"/>
    </row>
    <row r="493" spans="1:79" ht="12.75" customHeight="1">
      <c r="A493" s="1"/>
      <c r="B493" s="1"/>
      <c r="C493" s="1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3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4"/>
      <c r="AZ493" s="2"/>
      <c r="BA493" s="2"/>
      <c r="BB493" s="2"/>
      <c r="BC493" s="2"/>
      <c r="BD493" s="2"/>
      <c r="BE493" s="4"/>
      <c r="BF493" s="4"/>
      <c r="BG493" s="4"/>
      <c r="BH493" s="4"/>
      <c r="BI493" s="4"/>
      <c r="BJ493" s="4"/>
      <c r="BK493" s="4"/>
      <c r="BL493" s="4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5"/>
      <c r="BZ493" s="2"/>
      <c r="CA493" s="2"/>
    </row>
    <row r="494" spans="1:79" ht="12.75" customHeight="1">
      <c r="A494" s="1"/>
      <c r="B494" s="1"/>
      <c r="C494" s="1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3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4"/>
      <c r="AZ494" s="2"/>
      <c r="BA494" s="2"/>
      <c r="BB494" s="2"/>
      <c r="BC494" s="2"/>
      <c r="BD494" s="2"/>
      <c r="BE494" s="4"/>
      <c r="BF494" s="4"/>
      <c r="BG494" s="4"/>
      <c r="BH494" s="4"/>
      <c r="BI494" s="4"/>
      <c r="BJ494" s="4"/>
      <c r="BK494" s="4"/>
      <c r="BL494" s="4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5"/>
      <c r="BZ494" s="2"/>
      <c r="CA494" s="2"/>
    </row>
    <row r="495" spans="1:79" ht="12.75" customHeight="1">
      <c r="A495" s="1"/>
      <c r="B495" s="1"/>
      <c r="C495" s="1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3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4"/>
      <c r="AZ495" s="2"/>
      <c r="BA495" s="2"/>
      <c r="BB495" s="2"/>
      <c r="BC495" s="2"/>
      <c r="BD495" s="2"/>
      <c r="BE495" s="4"/>
      <c r="BF495" s="4"/>
      <c r="BG495" s="4"/>
      <c r="BH495" s="4"/>
      <c r="BI495" s="4"/>
      <c r="BJ495" s="4"/>
      <c r="BK495" s="4"/>
      <c r="BL495" s="4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5"/>
      <c r="BZ495" s="2"/>
      <c r="CA495" s="2"/>
    </row>
    <row r="496" spans="1:79" ht="12.75" customHeight="1">
      <c r="A496" s="1"/>
      <c r="B496" s="1"/>
      <c r="C496" s="1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3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4"/>
      <c r="AZ496" s="2"/>
      <c r="BA496" s="2"/>
      <c r="BB496" s="2"/>
      <c r="BC496" s="2"/>
      <c r="BD496" s="2"/>
      <c r="BE496" s="4"/>
      <c r="BF496" s="4"/>
      <c r="BG496" s="4"/>
      <c r="BH496" s="4"/>
      <c r="BI496" s="4"/>
      <c r="BJ496" s="4"/>
      <c r="BK496" s="4"/>
      <c r="BL496" s="4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5"/>
      <c r="BZ496" s="2"/>
      <c r="CA496" s="2"/>
    </row>
    <row r="497" spans="1:79" ht="12.75" customHeight="1">
      <c r="A497" s="1"/>
      <c r="B497" s="1"/>
      <c r="C497" s="1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3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4"/>
      <c r="AZ497" s="2"/>
      <c r="BA497" s="2"/>
      <c r="BB497" s="2"/>
      <c r="BC497" s="2"/>
      <c r="BD497" s="2"/>
      <c r="BE497" s="4"/>
      <c r="BF497" s="4"/>
      <c r="BG497" s="4"/>
      <c r="BH497" s="4"/>
      <c r="BI497" s="4"/>
      <c r="BJ497" s="4"/>
      <c r="BK497" s="4"/>
      <c r="BL497" s="4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5"/>
      <c r="BZ497" s="2"/>
      <c r="CA497" s="2"/>
    </row>
    <row r="498" spans="1:79" ht="12.75" customHeight="1">
      <c r="A498" s="1"/>
      <c r="B498" s="1"/>
      <c r="C498" s="1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3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4"/>
      <c r="AZ498" s="2"/>
      <c r="BA498" s="2"/>
      <c r="BB498" s="2"/>
      <c r="BC498" s="2"/>
      <c r="BD498" s="2"/>
      <c r="BE498" s="4"/>
      <c r="BF498" s="4"/>
      <c r="BG498" s="4"/>
      <c r="BH498" s="4"/>
      <c r="BI498" s="4"/>
      <c r="BJ498" s="4"/>
      <c r="BK498" s="4"/>
      <c r="BL498" s="4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5"/>
      <c r="BZ498" s="2"/>
      <c r="CA498" s="2"/>
    </row>
    <row r="499" spans="1:79" ht="12.75" customHeight="1">
      <c r="A499" s="1"/>
      <c r="B499" s="1"/>
      <c r="C499" s="1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3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4"/>
      <c r="AZ499" s="2"/>
      <c r="BA499" s="2"/>
      <c r="BB499" s="2"/>
      <c r="BC499" s="2"/>
      <c r="BD499" s="2"/>
      <c r="BE499" s="4"/>
      <c r="BF499" s="4"/>
      <c r="BG499" s="4"/>
      <c r="BH499" s="4"/>
      <c r="BI499" s="4"/>
      <c r="BJ499" s="4"/>
      <c r="BK499" s="4"/>
      <c r="BL499" s="4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5"/>
      <c r="BZ499" s="2"/>
      <c r="CA499" s="2"/>
    </row>
    <row r="500" spans="1:79" ht="12.75" customHeight="1">
      <c r="A500" s="1"/>
      <c r="B500" s="1"/>
      <c r="C500" s="1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3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4"/>
      <c r="AZ500" s="2"/>
      <c r="BA500" s="2"/>
      <c r="BB500" s="2"/>
      <c r="BC500" s="2"/>
      <c r="BD500" s="2"/>
      <c r="BE500" s="4"/>
      <c r="BF500" s="4"/>
      <c r="BG500" s="4"/>
      <c r="BH500" s="4"/>
      <c r="BI500" s="4"/>
      <c r="BJ500" s="4"/>
      <c r="BK500" s="4"/>
      <c r="BL500" s="4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5"/>
      <c r="BZ500" s="2"/>
      <c r="CA500" s="2"/>
    </row>
    <row r="501" spans="1:79" ht="12.75" customHeight="1">
      <c r="A501" s="1"/>
      <c r="B501" s="1"/>
      <c r="C501" s="1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3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4"/>
      <c r="AZ501" s="2"/>
      <c r="BA501" s="2"/>
      <c r="BB501" s="2"/>
      <c r="BC501" s="2"/>
      <c r="BD501" s="2"/>
      <c r="BE501" s="4"/>
      <c r="BF501" s="4"/>
      <c r="BG501" s="4"/>
      <c r="BH501" s="4"/>
      <c r="BI501" s="4"/>
      <c r="BJ501" s="4"/>
      <c r="BK501" s="4"/>
      <c r="BL501" s="4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5"/>
      <c r="BZ501" s="2"/>
      <c r="CA501" s="2"/>
    </row>
    <row r="502" spans="1:79" ht="12.75" customHeight="1">
      <c r="A502" s="1"/>
      <c r="B502" s="1"/>
      <c r="C502" s="1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3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4"/>
      <c r="AZ502" s="2"/>
      <c r="BA502" s="2"/>
      <c r="BB502" s="2"/>
      <c r="BC502" s="2"/>
      <c r="BD502" s="2"/>
      <c r="BE502" s="4"/>
      <c r="BF502" s="4"/>
      <c r="BG502" s="4"/>
      <c r="BH502" s="4"/>
      <c r="BI502" s="4"/>
      <c r="BJ502" s="4"/>
      <c r="BK502" s="4"/>
      <c r="BL502" s="4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5"/>
      <c r="BZ502" s="2"/>
      <c r="CA502" s="2"/>
    </row>
    <row r="503" spans="1:79" ht="12.75" customHeight="1">
      <c r="A503" s="1"/>
      <c r="B503" s="1"/>
      <c r="C503" s="1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3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4"/>
      <c r="AZ503" s="2"/>
      <c r="BA503" s="2"/>
      <c r="BB503" s="2"/>
      <c r="BC503" s="2"/>
      <c r="BD503" s="2"/>
      <c r="BE503" s="4"/>
      <c r="BF503" s="4"/>
      <c r="BG503" s="4"/>
      <c r="BH503" s="4"/>
      <c r="BI503" s="4"/>
      <c r="BJ503" s="4"/>
      <c r="BK503" s="4"/>
      <c r="BL503" s="4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5"/>
      <c r="BZ503" s="2"/>
      <c r="CA503" s="2"/>
    </row>
    <row r="504" spans="1:79" ht="12.75" customHeight="1">
      <c r="A504" s="1"/>
      <c r="B504" s="1"/>
      <c r="C504" s="1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3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4"/>
      <c r="AZ504" s="2"/>
      <c r="BA504" s="2"/>
      <c r="BB504" s="2"/>
      <c r="BC504" s="2"/>
      <c r="BD504" s="2"/>
      <c r="BE504" s="4"/>
      <c r="BF504" s="4"/>
      <c r="BG504" s="4"/>
      <c r="BH504" s="4"/>
      <c r="BI504" s="4"/>
      <c r="BJ504" s="4"/>
      <c r="BK504" s="4"/>
      <c r="BL504" s="4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5"/>
      <c r="BZ504" s="2"/>
      <c r="CA504" s="2"/>
    </row>
    <row r="505" spans="1:79" ht="12.75" customHeight="1">
      <c r="A505" s="1"/>
      <c r="B505" s="1"/>
      <c r="C505" s="1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3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4"/>
      <c r="AZ505" s="2"/>
      <c r="BA505" s="2"/>
      <c r="BB505" s="2"/>
      <c r="BC505" s="2"/>
      <c r="BD505" s="2"/>
      <c r="BE505" s="4"/>
      <c r="BF505" s="4"/>
      <c r="BG505" s="4"/>
      <c r="BH505" s="4"/>
      <c r="BI505" s="4"/>
      <c r="BJ505" s="4"/>
      <c r="BK505" s="4"/>
      <c r="BL505" s="4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5"/>
      <c r="BZ505" s="2"/>
      <c r="CA505" s="2"/>
    </row>
    <row r="506" spans="1:79" ht="12.75" customHeight="1">
      <c r="A506" s="1"/>
      <c r="B506" s="1"/>
      <c r="C506" s="1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3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4"/>
      <c r="AZ506" s="2"/>
      <c r="BA506" s="2"/>
      <c r="BB506" s="2"/>
      <c r="BC506" s="2"/>
      <c r="BD506" s="2"/>
      <c r="BE506" s="4"/>
      <c r="BF506" s="4"/>
      <c r="BG506" s="4"/>
      <c r="BH506" s="4"/>
      <c r="BI506" s="4"/>
      <c r="BJ506" s="4"/>
      <c r="BK506" s="4"/>
      <c r="BL506" s="4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5"/>
      <c r="BZ506" s="2"/>
      <c r="CA506" s="2"/>
    </row>
    <row r="507" spans="1:79" ht="12.75" customHeight="1">
      <c r="A507" s="1"/>
      <c r="B507" s="1"/>
      <c r="C507" s="1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3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4"/>
      <c r="AZ507" s="2"/>
      <c r="BA507" s="2"/>
      <c r="BB507" s="2"/>
      <c r="BC507" s="2"/>
      <c r="BD507" s="2"/>
      <c r="BE507" s="4"/>
      <c r="BF507" s="4"/>
      <c r="BG507" s="4"/>
      <c r="BH507" s="4"/>
      <c r="BI507" s="4"/>
      <c r="BJ507" s="4"/>
      <c r="BK507" s="4"/>
      <c r="BL507" s="4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5"/>
      <c r="BZ507" s="2"/>
      <c r="CA507" s="2"/>
    </row>
    <row r="508" spans="1:79" ht="12.75" customHeight="1">
      <c r="A508" s="1"/>
      <c r="B508" s="1"/>
      <c r="C508" s="1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3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4"/>
      <c r="AZ508" s="2"/>
      <c r="BA508" s="2"/>
      <c r="BB508" s="2"/>
      <c r="BC508" s="2"/>
      <c r="BD508" s="2"/>
      <c r="BE508" s="4"/>
      <c r="BF508" s="4"/>
      <c r="BG508" s="4"/>
      <c r="BH508" s="4"/>
      <c r="BI508" s="4"/>
      <c r="BJ508" s="4"/>
      <c r="BK508" s="4"/>
      <c r="BL508" s="4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5"/>
      <c r="BZ508" s="2"/>
      <c r="CA508" s="2"/>
    </row>
    <row r="509" spans="1:79" ht="12.75" customHeight="1">
      <c r="A509" s="1"/>
      <c r="B509" s="1"/>
      <c r="C509" s="1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3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4"/>
      <c r="AZ509" s="2"/>
      <c r="BA509" s="2"/>
      <c r="BB509" s="2"/>
      <c r="BC509" s="2"/>
      <c r="BD509" s="2"/>
      <c r="BE509" s="4"/>
      <c r="BF509" s="4"/>
      <c r="BG509" s="4"/>
      <c r="BH509" s="4"/>
      <c r="BI509" s="4"/>
      <c r="BJ509" s="4"/>
      <c r="BK509" s="4"/>
      <c r="BL509" s="4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5"/>
      <c r="BZ509" s="2"/>
      <c r="CA509" s="2"/>
    </row>
    <row r="510" spans="1:79" ht="12.75" customHeight="1">
      <c r="A510" s="1"/>
      <c r="B510" s="1"/>
      <c r="C510" s="1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3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4"/>
      <c r="AZ510" s="2"/>
      <c r="BA510" s="2"/>
      <c r="BB510" s="2"/>
      <c r="BC510" s="2"/>
      <c r="BD510" s="2"/>
      <c r="BE510" s="4"/>
      <c r="BF510" s="4"/>
      <c r="BG510" s="4"/>
      <c r="BH510" s="4"/>
      <c r="BI510" s="4"/>
      <c r="BJ510" s="4"/>
      <c r="BK510" s="4"/>
      <c r="BL510" s="4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5"/>
      <c r="BZ510" s="2"/>
      <c r="CA510" s="2"/>
    </row>
    <row r="511" spans="1:79" ht="12.75" customHeight="1">
      <c r="A511" s="1"/>
      <c r="B511" s="1"/>
      <c r="C511" s="1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3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4"/>
      <c r="AZ511" s="2"/>
      <c r="BA511" s="2"/>
      <c r="BB511" s="2"/>
      <c r="BC511" s="2"/>
      <c r="BD511" s="2"/>
      <c r="BE511" s="4"/>
      <c r="BF511" s="4"/>
      <c r="BG511" s="4"/>
      <c r="BH511" s="4"/>
      <c r="BI511" s="4"/>
      <c r="BJ511" s="4"/>
      <c r="BK511" s="4"/>
      <c r="BL511" s="4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5"/>
      <c r="BZ511" s="2"/>
      <c r="CA511" s="2"/>
    </row>
    <row r="512" spans="1:79" ht="12.75" customHeight="1">
      <c r="A512" s="1"/>
      <c r="B512" s="1"/>
      <c r="C512" s="1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3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4"/>
      <c r="AZ512" s="2"/>
      <c r="BA512" s="2"/>
      <c r="BB512" s="2"/>
      <c r="BC512" s="2"/>
      <c r="BD512" s="2"/>
      <c r="BE512" s="4"/>
      <c r="BF512" s="4"/>
      <c r="BG512" s="4"/>
      <c r="BH512" s="4"/>
      <c r="BI512" s="4"/>
      <c r="BJ512" s="4"/>
      <c r="BK512" s="4"/>
      <c r="BL512" s="4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5"/>
      <c r="BZ512" s="2"/>
      <c r="CA512" s="2"/>
    </row>
    <row r="513" spans="1:79" ht="12.75" customHeight="1">
      <c r="A513" s="1"/>
      <c r="B513" s="1"/>
      <c r="C513" s="1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3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4"/>
      <c r="AZ513" s="2"/>
      <c r="BA513" s="2"/>
      <c r="BB513" s="2"/>
      <c r="BC513" s="2"/>
      <c r="BD513" s="2"/>
      <c r="BE513" s="4"/>
      <c r="BF513" s="4"/>
      <c r="BG513" s="4"/>
      <c r="BH513" s="4"/>
      <c r="BI513" s="4"/>
      <c r="BJ513" s="4"/>
      <c r="BK513" s="4"/>
      <c r="BL513" s="4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5"/>
      <c r="BZ513" s="2"/>
      <c r="CA513" s="2"/>
    </row>
    <row r="514" spans="1:79" ht="12.75" customHeight="1">
      <c r="A514" s="1"/>
      <c r="B514" s="1"/>
      <c r="C514" s="1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3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4"/>
      <c r="AZ514" s="2"/>
      <c r="BA514" s="2"/>
      <c r="BB514" s="2"/>
      <c r="BC514" s="2"/>
      <c r="BD514" s="2"/>
      <c r="BE514" s="4"/>
      <c r="BF514" s="4"/>
      <c r="BG514" s="4"/>
      <c r="BH514" s="4"/>
      <c r="BI514" s="4"/>
      <c r="BJ514" s="4"/>
      <c r="BK514" s="4"/>
      <c r="BL514" s="4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5"/>
      <c r="BZ514" s="2"/>
      <c r="CA514" s="2"/>
    </row>
    <row r="515" spans="1:79" ht="12.75" customHeight="1">
      <c r="A515" s="1"/>
      <c r="B515" s="1"/>
      <c r="C515" s="1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3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4"/>
      <c r="AZ515" s="2"/>
      <c r="BA515" s="2"/>
      <c r="BB515" s="2"/>
      <c r="BC515" s="2"/>
      <c r="BD515" s="2"/>
      <c r="BE515" s="4"/>
      <c r="BF515" s="4"/>
      <c r="BG515" s="4"/>
      <c r="BH515" s="4"/>
      <c r="BI515" s="4"/>
      <c r="BJ515" s="4"/>
      <c r="BK515" s="4"/>
      <c r="BL515" s="4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5"/>
      <c r="BZ515" s="2"/>
      <c r="CA515" s="2"/>
    </row>
    <row r="516" spans="1:79" ht="12.75" customHeight="1">
      <c r="A516" s="1"/>
      <c r="B516" s="1"/>
      <c r="C516" s="1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3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4"/>
      <c r="AZ516" s="2"/>
      <c r="BA516" s="2"/>
      <c r="BB516" s="2"/>
      <c r="BC516" s="2"/>
      <c r="BD516" s="2"/>
      <c r="BE516" s="4"/>
      <c r="BF516" s="4"/>
      <c r="BG516" s="4"/>
      <c r="BH516" s="4"/>
      <c r="BI516" s="4"/>
      <c r="BJ516" s="4"/>
      <c r="BK516" s="4"/>
      <c r="BL516" s="4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5"/>
      <c r="BZ516" s="2"/>
      <c r="CA516" s="2"/>
    </row>
    <row r="517" spans="1:79" ht="12.75" customHeight="1">
      <c r="A517" s="1"/>
      <c r="B517" s="1"/>
      <c r="C517" s="1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3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4"/>
      <c r="AZ517" s="2"/>
      <c r="BA517" s="2"/>
      <c r="BB517" s="2"/>
      <c r="BC517" s="2"/>
      <c r="BD517" s="2"/>
      <c r="BE517" s="4"/>
      <c r="BF517" s="4"/>
      <c r="BG517" s="4"/>
      <c r="BH517" s="4"/>
      <c r="BI517" s="4"/>
      <c r="BJ517" s="4"/>
      <c r="BK517" s="4"/>
      <c r="BL517" s="4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5"/>
      <c r="BZ517" s="2"/>
      <c r="CA517" s="2"/>
    </row>
    <row r="518" spans="1:79" ht="12.75" customHeight="1">
      <c r="A518" s="1"/>
      <c r="B518" s="1"/>
      <c r="C518" s="1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3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4"/>
      <c r="AZ518" s="2"/>
      <c r="BA518" s="2"/>
      <c r="BB518" s="2"/>
      <c r="BC518" s="2"/>
      <c r="BD518" s="2"/>
      <c r="BE518" s="4"/>
      <c r="BF518" s="4"/>
      <c r="BG518" s="4"/>
      <c r="BH518" s="4"/>
      <c r="BI518" s="4"/>
      <c r="BJ518" s="4"/>
      <c r="BK518" s="4"/>
      <c r="BL518" s="4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5"/>
      <c r="BZ518" s="2"/>
      <c r="CA518" s="2"/>
    </row>
    <row r="519" spans="1:79" ht="12.75" customHeight="1">
      <c r="A519" s="1"/>
      <c r="B519" s="1"/>
      <c r="C519" s="1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3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4"/>
      <c r="AZ519" s="2"/>
      <c r="BA519" s="2"/>
      <c r="BB519" s="2"/>
      <c r="BC519" s="2"/>
      <c r="BD519" s="2"/>
      <c r="BE519" s="4"/>
      <c r="BF519" s="4"/>
      <c r="BG519" s="4"/>
      <c r="BH519" s="4"/>
      <c r="BI519" s="4"/>
      <c r="BJ519" s="4"/>
      <c r="BK519" s="4"/>
      <c r="BL519" s="4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5"/>
      <c r="BZ519" s="2"/>
      <c r="CA519" s="2"/>
    </row>
    <row r="520" spans="1:79" ht="12.75" customHeight="1">
      <c r="A520" s="1"/>
      <c r="B520" s="1"/>
      <c r="C520" s="1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3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4"/>
      <c r="AZ520" s="2"/>
      <c r="BA520" s="2"/>
      <c r="BB520" s="2"/>
      <c r="BC520" s="2"/>
      <c r="BD520" s="2"/>
      <c r="BE520" s="4"/>
      <c r="BF520" s="4"/>
      <c r="BG520" s="4"/>
      <c r="BH520" s="4"/>
      <c r="BI520" s="4"/>
      <c r="BJ520" s="4"/>
      <c r="BK520" s="4"/>
      <c r="BL520" s="4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5"/>
      <c r="BZ520" s="2"/>
      <c r="CA520" s="2"/>
    </row>
    <row r="521" spans="1:79" ht="12.75" customHeight="1">
      <c r="A521" s="1"/>
      <c r="B521" s="1"/>
      <c r="C521" s="1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3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4"/>
      <c r="AZ521" s="2"/>
      <c r="BA521" s="2"/>
      <c r="BB521" s="2"/>
      <c r="BC521" s="2"/>
      <c r="BD521" s="2"/>
      <c r="BE521" s="4"/>
      <c r="BF521" s="4"/>
      <c r="BG521" s="4"/>
      <c r="BH521" s="4"/>
      <c r="BI521" s="4"/>
      <c r="BJ521" s="4"/>
      <c r="BK521" s="4"/>
      <c r="BL521" s="4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5"/>
      <c r="BZ521" s="2"/>
      <c r="CA521" s="2"/>
    </row>
    <row r="522" spans="1:79" ht="12.75" customHeight="1">
      <c r="A522" s="1"/>
      <c r="B522" s="1"/>
      <c r="C522" s="1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3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4"/>
      <c r="AZ522" s="2"/>
      <c r="BA522" s="2"/>
      <c r="BB522" s="2"/>
      <c r="BC522" s="2"/>
      <c r="BD522" s="2"/>
      <c r="BE522" s="4"/>
      <c r="BF522" s="4"/>
      <c r="BG522" s="4"/>
      <c r="BH522" s="4"/>
      <c r="BI522" s="4"/>
      <c r="BJ522" s="4"/>
      <c r="BK522" s="4"/>
      <c r="BL522" s="4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5"/>
      <c r="BZ522" s="2"/>
      <c r="CA522" s="2"/>
    </row>
    <row r="523" spans="1:79" ht="12.75" customHeight="1">
      <c r="A523" s="1"/>
      <c r="B523" s="1"/>
      <c r="C523" s="1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3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4"/>
      <c r="AZ523" s="2"/>
      <c r="BA523" s="2"/>
      <c r="BB523" s="2"/>
      <c r="BC523" s="2"/>
      <c r="BD523" s="2"/>
      <c r="BE523" s="4"/>
      <c r="BF523" s="4"/>
      <c r="BG523" s="4"/>
      <c r="BH523" s="4"/>
      <c r="BI523" s="4"/>
      <c r="BJ523" s="4"/>
      <c r="BK523" s="4"/>
      <c r="BL523" s="4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5"/>
      <c r="BZ523" s="2"/>
      <c r="CA523" s="2"/>
    </row>
    <row r="524" spans="1:79" ht="12.75" customHeight="1">
      <c r="A524" s="1"/>
      <c r="B524" s="1"/>
      <c r="C524" s="1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3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4"/>
      <c r="AZ524" s="2"/>
      <c r="BA524" s="2"/>
      <c r="BB524" s="2"/>
      <c r="BC524" s="2"/>
      <c r="BD524" s="2"/>
      <c r="BE524" s="4"/>
      <c r="BF524" s="4"/>
      <c r="BG524" s="4"/>
      <c r="BH524" s="4"/>
      <c r="BI524" s="4"/>
      <c r="BJ524" s="4"/>
      <c r="BK524" s="4"/>
      <c r="BL524" s="4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5"/>
      <c r="BZ524" s="2"/>
      <c r="CA524" s="2"/>
    </row>
    <row r="525" spans="1:79" ht="12.75" customHeight="1">
      <c r="A525" s="1"/>
      <c r="B525" s="1"/>
      <c r="C525" s="1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3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4"/>
      <c r="AZ525" s="2"/>
      <c r="BA525" s="2"/>
      <c r="BB525" s="2"/>
      <c r="BC525" s="2"/>
      <c r="BD525" s="2"/>
      <c r="BE525" s="4"/>
      <c r="BF525" s="4"/>
      <c r="BG525" s="4"/>
      <c r="BH525" s="4"/>
      <c r="BI525" s="4"/>
      <c r="BJ525" s="4"/>
      <c r="BK525" s="4"/>
      <c r="BL525" s="4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5"/>
      <c r="BZ525" s="2"/>
      <c r="CA525" s="2"/>
    </row>
    <row r="526" spans="1:79" ht="12.75" customHeight="1">
      <c r="A526" s="1"/>
      <c r="B526" s="1"/>
      <c r="C526" s="1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3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4"/>
      <c r="AZ526" s="2"/>
      <c r="BA526" s="2"/>
      <c r="BB526" s="2"/>
      <c r="BC526" s="2"/>
      <c r="BD526" s="2"/>
      <c r="BE526" s="4"/>
      <c r="BF526" s="4"/>
      <c r="BG526" s="4"/>
      <c r="BH526" s="4"/>
      <c r="BI526" s="4"/>
      <c r="BJ526" s="4"/>
      <c r="BK526" s="4"/>
      <c r="BL526" s="4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5"/>
      <c r="BZ526" s="2"/>
      <c r="CA526" s="2"/>
    </row>
    <row r="527" spans="1:79" ht="12.75" customHeight="1">
      <c r="A527" s="1"/>
      <c r="B527" s="1"/>
      <c r="C527" s="1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3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4"/>
      <c r="AZ527" s="2"/>
      <c r="BA527" s="2"/>
      <c r="BB527" s="2"/>
      <c r="BC527" s="2"/>
      <c r="BD527" s="2"/>
      <c r="BE527" s="4"/>
      <c r="BF527" s="4"/>
      <c r="BG527" s="4"/>
      <c r="BH527" s="4"/>
      <c r="BI527" s="4"/>
      <c r="BJ527" s="4"/>
      <c r="BK527" s="4"/>
      <c r="BL527" s="4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5"/>
      <c r="BZ527" s="2"/>
      <c r="CA527" s="2"/>
    </row>
    <row r="528" spans="1:79" ht="12.75" customHeight="1">
      <c r="A528" s="1"/>
      <c r="B528" s="1"/>
      <c r="C528" s="1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3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4"/>
      <c r="AZ528" s="2"/>
      <c r="BA528" s="2"/>
      <c r="BB528" s="2"/>
      <c r="BC528" s="2"/>
      <c r="BD528" s="2"/>
      <c r="BE528" s="4"/>
      <c r="BF528" s="4"/>
      <c r="BG528" s="4"/>
      <c r="BH528" s="4"/>
      <c r="BI528" s="4"/>
      <c r="BJ528" s="4"/>
      <c r="BK528" s="4"/>
      <c r="BL528" s="4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5"/>
      <c r="BZ528" s="2"/>
      <c r="CA528" s="2"/>
    </row>
    <row r="529" spans="1:79" ht="12.75" customHeight="1">
      <c r="A529" s="1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3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4"/>
      <c r="AZ529" s="2"/>
      <c r="BA529" s="2"/>
      <c r="BB529" s="2"/>
      <c r="BC529" s="2"/>
      <c r="BD529" s="2"/>
      <c r="BE529" s="4"/>
      <c r="BF529" s="4"/>
      <c r="BG529" s="4"/>
      <c r="BH529" s="4"/>
      <c r="BI529" s="4"/>
      <c r="BJ529" s="4"/>
      <c r="BK529" s="4"/>
      <c r="BL529" s="4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5"/>
      <c r="BZ529" s="2"/>
      <c r="CA529" s="2"/>
    </row>
    <row r="530" spans="1:79" ht="12.75" customHeight="1">
      <c r="A530" s="1"/>
      <c r="B530" s="1"/>
      <c r="C530" s="1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3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4"/>
      <c r="AZ530" s="2"/>
      <c r="BA530" s="2"/>
      <c r="BB530" s="2"/>
      <c r="BC530" s="2"/>
      <c r="BD530" s="2"/>
      <c r="BE530" s="4"/>
      <c r="BF530" s="4"/>
      <c r="BG530" s="4"/>
      <c r="BH530" s="4"/>
      <c r="BI530" s="4"/>
      <c r="BJ530" s="4"/>
      <c r="BK530" s="4"/>
      <c r="BL530" s="4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5"/>
      <c r="BZ530" s="2"/>
      <c r="CA530" s="2"/>
    </row>
    <row r="531" spans="1:79" ht="12.75" customHeight="1">
      <c r="A531" s="1"/>
      <c r="B531" s="1"/>
      <c r="C531" s="1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3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4"/>
      <c r="AZ531" s="2"/>
      <c r="BA531" s="2"/>
      <c r="BB531" s="2"/>
      <c r="BC531" s="2"/>
      <c r="BD531" s="2"/>
      <c r="BE531" s="4"/>
      <c r="BF531" s="4"/>
      <c r="BG531" s="4"/>
      <c r="BH531" s="4"/>
      <c r="BI531" s="4"/>
      <c r="BJ531" s="4"/>
      <c r="BK531" s="4"/>
      <c r="BL531" s="4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5"/>
      <c r="BZ531" s="2"/>
      <c r="CA531" s="2"/>
    </row>
    <row r="532" spans="1:79" ht="12.75" customHeight="1">
      <c r="A532" s="1"/>
      <c r="B532" s="1"/>
      <c r="C532" s="1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3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4"/>
      <c r="AZ532" s="2"/>
      <c r="BA532" s="2"/>
      <c r="BB532" s="2"/>
      <c r="BC532" s="2"/>
      <c r="BD532" s="2"/>
      <c r="BE532" s="4"/>
      <c r="BF532" s="4"/>
      <c r="BG532" s="4"/>
      <c r="BH532" s="4"/>
      <c r="BI532" s="4"/>
      <c r="BJ532" s="4"/>
      <c r="BK532" s="4"/>
      <c r="BL532" s="4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5"/>
      <c r="BZ532" s="2"/>
      <c r="CA532" s="2"/>
    </row>
    <row r="533" spans="1:79" ht="12.75" customHeight="1">
      <c r="A533" s="1"/>
      <c r="B533" s="1"/>
      <c r="C533" s="1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3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4"/>
      <c r="AZ533" s="2"/>
      <c r="BA533" s="2"/>
      <c r="BB533" s="2"/>
      <c r="BC533" s="2"/>
      <c r="BD533" s="2"/>
      <c r="BE533" s="4"/>
      <c r="BF533" s="4"/>
      <c r="BG533" s="4"/>
      <c r="BH533" s="4"/>
      <c r="BI533" s="4"/>
      <c r="BJ533" s="4"/>
      <c r="BK533" s="4"/>
      <c r="BL533" s="4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5"/>
      <c r="BZ533" s="2"/>
      <c r="CA533" s="2"/>
    </row>
    <row r="534" spans="1:79" ht="12.75" customHeight="1">
      <c r="A534" s="1"/>
      <c r="B534" s="1"/>
      <c r="C534" s="1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3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4"/>
      <c r="AZ534" s="2"/>
      <c r="BA534" s="2"/>
      <c r="BB534" s="2"/>
      <c r="BC534" s="2"/>
      <c r="BD534" s="2"/>
      <c r="BE534" s="4"/>
      <c r="BF534" s="4"/>
      <c r="BG534" s="4"/>
      <c r="BH534" s="4"/>
      <c r="BI534" s="4"/>
      <c r="BJ534" s="4"/>
      <c r="BK534" s="4"/>
      <c r="BL534" s="4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5"/>
      <c r="BZ534" s="2"/>
      <c r="CA534" s="2"/>
    </row>
    <row r="535" spans="1:79" ht="12.75" customHeight="1">
      <c r="A535" s="1"/>
      <c r="B535" s="1"/>
      <c r="C535" s="1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3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4"/>
      <c r="AZ535" s="2"/>
      <c r="BA535" s="2"/>
      <c r="BB535" s="2"/>
      <c r="BC535" s="2"/>
      <c r="BD535" s="2"/>
      <c r="BE535" s="4"/>
      <c r="BF535" s="4"/>
      <c r="BG535" s="4"/>
      <c r="BH535" s="4"/>
      <c r="BI535" s="4"/>
      <c r="BJ535" s="4"/>
      <c r="BK535" s="4"/>
      <c r="BL535" s="4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5"/>
      <c r="BZ535" s="2"/>
      <c r="CA535" s="2"/>
    </row>
    <row r="536" spans="1:79" ht="12.75" customHeight="1">
      <c r="A536" s="1"/>
      <c r="B536" s="1"/>
      <c r="C536" s="1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3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4"/>
      <c r="AZ536" s="2"/>
      <c r="BA536" s="2"/>
      <c r="BB536" s="2"/>
      <c r="BC536" s="2"/>
      <c r="BD536" s="2"/>
      <c r="BE536" s="4"/>
      <c r="BF536" s="4"/>
      <c r="BG536" s="4"/>
      <c r="BH536" s="4"/>
      <c r="BI536" s="4"/>
      <c r="BJ536" s="4"/>
      <c r="BK536" s="4"/>
      <c r="BL536" s="4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5"/>
      <c r="BZ536" s="2"/>
      <c r="CA536" s="2"/>
    </row>
    <row r="537" spans="1:79" ht="12.75" customHeight="1">
      <c r="A537" s="1"/>
      <c r="B537" s="1"/>
      <c r="C537" s="1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3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4"/>
      <c r="AZ537" s="2"/>
      <c r="BA537" s="2"/>
      <c r="BB537" s="2"/>
      <c r="BC537" s="2"/>
      <c r="BD537" s="2"/>
      <c r="BE537" s="4"/>
      <c r="BF537" s="4"/>
      <c r="BG537" s="4"/>
      <c r="BH537" s="4"/>
      <c r="BI537" s="4"/>
      <c r="BJ537" s="4"/>
      <c r="BK537" s="4"/>
      <c r="BL537" s="4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5"/>
      <c r="BZ537" s="2"/>
      <c r="CA537" s="2"/>
    </row>
    <row r="538" spans="1:79" ht="12.75" customHeight="1">
      <c r="A538" s="1"/>
      <c r="B538" s="1"/>
      <c r="C538" s="1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3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4"/>
      <c r="AZ538" s="2"/>
      <c r="BA538" s="2"/>
      <c r="BB538" s="2"/>
      <c r="BC538" s="2"/>
      <c r="BD538" s="2"/>
      <c r="BE538" s="4"/>
      <c r="BF538" s="4"/>
      <c r="BG538" s="4"/>
      <c r="BH538" s="4"/>
      <c r="BI538" s="4"/>
      <c r="BJ538" s="4"/>
      <c r="BK538" s="4"/>
      <c r="BL538" s="4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5"/>
      <c r="BZ538" s="2"/>
      <c r="CA538" s="2"/>
    </row>
    <row r="539" spans="1:79" ht="12.75" customHeight="1">
      <c r="A539" s="1"/>
      <c r="B539" s="1"/>
      <c r="C539" s="1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3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4"/>
      <c r="AZ539" s="2"/>
      <c r="BA539" s="2"/>
      <c r="BB539" s="2"/>
      <c r="BC539" s="2"/>
      <c r="BD539" s="2"/>
      <c r="BE539" s="4"/>
      <c r="BF539" s="4"/>
      <c r="BG539" s="4"/>
      <c r="BH539" s="4"/>
      <c r="BI539" s="4"/>
      <c r="BJ539" s="4"/>
      <c r="BK539" s="4"/>
      <c r="BL539" s="4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5"/>
      <c r="BZ539" s="2"/>
      <c r="CA539" s="2"/>
    </row>
    <row r="540" spans="1:79" ht="12.75" customHeight="1">
      <c r="A540" s="1"/>
      <c r="B540" s="1"/>
      <c r="C540" s="1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3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4"/>
      <c r="AZ540" s="2"/>
      <c r="BA540" s="2"/>
      <c r="BB540" s="2"/>
      <c r="BC540" s="2"/>
      <c r="BD540" s="2"/>
      <c r="BE540" s="4"/>
      <c r="BF540" s="4"/>
      <c r="BG540" s="4"/>
      <c r="BH540" s="4"/>
      <c r="BI540" s="4"/>
      <c r="BJ540" s="4"/>
      <c r="BK540" s="4"/>
      <c r="BL540" s="4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5"/>
      <c r="BZ540" s="2"/>
      <c r="CA540" s="2"/>
    </row>
    <row r="541" spans="1:79" ht="12.75" customHeight="1">
      <c r="A541" s="1"/>
      <c r="B541" s="1"/>
      <c r="C541" s="1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3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4"/>
      <c r="AZ541" s="2"/>
      <c r="BA541" s="2"/>
      <c r="BB541" s="2"/>
      <c r="BC541" s="2"/>
      <c r="BD541" s="2"/>
      <c r="BE541" s="4"/>
      <c r="BF541" s="4"/>
      <c r="BG541" s="4"/>
      <c r="BH541" s="4"/>
      <c r="BI541" s="4"/>
      <c r="BJ541" s="4"/>
      <c r="BK541" s="4"/>
      <c r="BL541" s="4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5"/>
      <c r="BZ541" s="2"/>
      <c r="CA541" s="2"/>
    </row>
    <row r="542" spans="1:79" ht="12.75" customHeight="1">
      <c r="A542" s="1"/>
      <c r="B542" s="1"/>
      <c r="C542" s="1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3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4"/>
      <c r="AZ542" s="2"/>
      <c r="BA542" s="2"/>
      <c r="BB542" s="2"/>
      <c r="BC542" s="2"/>
      <c r="BD542" s="2"/>
      <c r="BE542" s="4"/>
      <c r="BF542" s="4"/>
      <c r="BG542" s="4"/>
      <c r="BH542" s="4"/>
      <c r="BI542" s="4"/>
      <c r="BJ542" s="4"/>
      <c r="BK542" s="4"/>
      <c r="BL542" s="4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5"/>
      <c r="BZ542" s="2"/>
      <c r="CA542" s="2"/>
    </row>
    <row r="543" spans="1:79" ht="12.75" customHeight="1">
      <c r="A543" s="1"/>
      <c r="B543" s="1"/>
      <c r="C543" s="1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3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4"/>
      <c r="AZ543" s="2"/>
      <c r="BA543" s="2"/>
      <c r="BB543" s="2"/>
      <c r="BC543" s="2"/>
      <c r="BD543" s="2"/>
      <c r="BE543" s="4"/>
      <c r="BF543" s="4"/>
      <c r="BG543" s="4"/>
      <c r="BH543" s="4"/>
      <c r="BI543" s="4"/>
      <c r="BJ543" s="4"/>
      <c r="BK543" s="4"/>
      <c r="BL543" s="4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5"/>
      <c r="BZ543" s="2"/>
      <c r="CA543" s="2"/>
    </row>
    <row r="544" spans="1:79" ht="12.75" customHeight="1">
      <c r="A544" s="1"/>
      <c r="B544" s="1"/>
      <c r="C544" s="1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3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4"/>
      <c r="AZ544" s="2"/>
      <c r="BA544" s="2"/>
      <c r="BB544" s="2"/>
      <c r="BC544" s="2"/>
      <c r="BD544" s="2"/>
      <c r="BE544" s="4"/>
      <c r="BF544" s="4"/>
      <c r="BG544" s="4"/>
      <c r="BH544" s="4"/>
      <c r="BI544" s="4"/>
      <c r="BJ544" s="4"/>
      <c r="BK544" s="4"/>
      <c r="BL544" s="4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5"/>
      <c r="BZ544" s="2"/>
      <c r="CA544" s="2"/>
    </row>
    <row r="545" spans="1:79" ht="12.75" customHeight="1">
      <c r="A545" s="1"/>
      <c r="B545" s="1"/>
      <c r="C545" s="1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3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4"/>
      <c r="AZ545" s="2"/>
      <c r="BA545" s="2"/>
      <c r="BB545" s="2"/>
      <c r="BC545" s="2"/>
      <c r="BD545" s="2"/>
      <c r="BE545" s="4"/>
      <c r="BF545" s="4"/>
      <c r="BG545" s="4"/>
      <c r="BH545" s="4"/>
      <c r="BI545" s="4"/>
      <c r="BJ545" s="4"/>
      <c r="BK545" s="4"/>
      <c r="BL545" s="4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5"/>
      <c r="BZ545" s="2"/>
      <c r="CA545" s="2"/>
    </row>
    <row r="546" spans="1:79" ht="12.75" customHeight="1">
      <c r="A546" s="1"/>
      <c r="B546" s="1"/>
      <c r="C546" s="1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3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4"/>
      <c r="AZ546" s="2"/>
      <c r="BA546" s="2"/>
      <c r="BB546" s="2"/>
      <c r="BC546" s="2"/>
      <c r="BD546" s="2"/>
      <c r="BE546" s="4"/>
      <c r="BF546" s="4"/>
      <c r="BG546" s="4"/>
      <c r="BH546" s="4"/>
      <c r="BI546" s="4"/>
      <c r="BJ546" s="4"/>
      <c r="BK546" s="4"/>
      <c r="BL546" s="4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5"/>
      <c r="BZ546" s="2"/>
      <c r="CA546" s="2"/>
    </row>
    <row r="547" spans="1:79" ht="12.75" customHeight="1">
      <c r="A547" s="1"/>
      <c r="B547" s="1"/>
      <c r="C547" s="1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3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4"/>
      <c r="AZ547" s="2"/>
      <c r="BA547" s="2"/>
      <c r="BB547" s="2"/>
      <c r="BC547" s="2"/>
      <c r="BD547" s="2"/>
      <c r="BE547" s="4"/>
      <c r="BF547" s="4"/>
      <c r="BG547" s="4"/>
      <c r="BH547" s="4"/>
      <c r="BI547" s="4"/>
      <c r="BJ547" s="4"/>
      <c r="BK547" s="4"/>
      <c r="BL547" s="4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5"/>
      <c r="BZ547" s="2"/>
      <c r="CA547" s="2"/>
    </row>
    <row r="548" spans="1:79" ht="12.75" customHeight="1">
      <c r="A548" s="1"/>
      <c r="B548" s="1"/>
      <c r="C548" s="1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3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4"/>
      <c r="AZ548" s="2"/>
      <c r="BA548" s="2"/>
      <c r="BB548" s="2"/>
      <c r="BC548" s="2"/>
      <c r="BD548" s="2"/>
      <c r="BE548" s="4"/>
      <c r="BF548" s="4"/>
      <c r="BG548" s="4"/>
      <c r="BH548" s="4"/>
      <c r="BI548" s="4"/>
      <c r="BJ548" s="4"/>
      <c r="BK548" s="4"/>
      <c r="BL548" s="4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5"/>
      <c r="BZ548" s="2"/>
      <c r="CA548" s="2"/>
    </row>
    <row r="549" spans="1:79" ht="12.75" customHeight="1">
      <c r="A549" s="1"/>
      <c r="B549" s="1"/>
      <c r="C549" s="1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3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4"/>
      <c r="AZ549" s="2"/>
      <c r="BA549" s="2"/>
      <c r="BB549" s="2"/>
      <c r="BC549" s="2"/>
      <c r="BD549" s="2"/>
      <c r="BE549" s="4"/>
      <c r="BF549" s="4"/>
      <c r="BG549" s="4"/>
      <c r="BH549" s="4"/>
      <c r="BI549" s="4"/>
      <c r="BJ549" s="4"/>
      <c r="BK549" s="4"/>
      <c r="BL549" s="4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5"/>
      <c r="BZ549" s="2"/>
      <c r="CA549" s="2"/>
    </row>
    <row r="550" spans="1:79" ht="12.75" customHeight="1">
      <c r="A550" s="1"/>
      <c r="B550" s="1"/>
      <c r="C550" s="1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3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4"/>
      <c r="AZ550" s="2"/>
      <c r="BA550" s="2"/>
      <c r="BB550" s="2"/>
      <c r="BC550" s="2"/>
      <c r="BD550" s="2"/>
      <c r="BE550" s="4"/>
      <c r="BF550" s="4"/>
      <c r="BG550" s="4"/>
      <c r="BH550" s="4"/>
      <c r="BI550" s="4"/>
      <c r="BJ550" s="4"/>
      <c r="BK550" s="4"/>
      <c r="BL550" s="4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5"/>
      <c r="BZ550" s="2"/>
      <c r="CA550" s="2"/>
    </row>
    <row r="551" spans="1:79" ht="12.75" customHeight="1">
      <c r="A551" s="1"/>
      <c r="B551" s="1"/>
      <c r="C551" s="1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3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4"/>
      <c r="AZ551" s="2"/>
      <c r="BA551" s="2"/>
      <c r="BB551" s="2"/>
      <c r="BC551" s="2"/>
      <c r="BD551" s="2"/>
      <c r="BE551" s="4"/>
      <c r="BF551" s="4"/>
      <c r="BG551" s="4"/>
      <c r="BH551" s="4"/>
      <c r="BI551" s="4"/>
      <c r="BJ551" s="4"/>
      <c r="BK551" s="4"/>
      <c r="BL551" s="4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5"/>
      <c r="BZ551" s="2"/>
      <c r="CA551" s="2"/>
    </row>
    <row r="552" spans="1:79" ht="12.75" customHeight="1">
      <c r="A552" s="1"/>
      <c r="B552" s="1"/>
      <c r="C552" s="1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3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4"/>
      <c r="AZ552" s="2"/>
      <c r="BA552" s="2"/>
      <c r="BB552" s="2"/>
      <c r="BC552" s="2"/>
      <c r="BD552" s="2"/>
      <c r="BE552" s="4"/>
      <c r="BF552" s="4"/>
      <c r="BG552" s="4"/>
      <c r="BH552" s="4"/>
      <c r="BI552" s="4"/>
      <c r="BJ552" s="4"/>
      <c r="BK552" s="4"/>
      <c r="BL552" s="4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5"/>
      <c r="BZ552" s="2"/>
      <c r="CA552" s="2"/>
    </row>
    <row r="553" spans="1:79" ht="12.75" customHeight="1">
      <c r="A553" s="1"/>
      <c r="B553" s="1"/>
      <c r="C553" s="1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3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4"/>
      <c r="AZ553" s="2"/>
      <c r="BA553" s="2"/>
      <c r="BB553" s="2"/>
      <c r="BC553" s="2"/>
      <c r="BD553" s="2"/>
      <c r="BE553" s="4"/>
      <c r="BF553" s="4"/>
      <c r="BG553" s="4"/>
      <c r="BH553" s="4"/>
      <c r="BI553" s="4"/>
      <c r="BJ553" s="4"/>
      <c r="BK553" s="4"/>
      <c r="BL553" s="4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5"/>
      <c r="BZ553" s="2"/>
      <c r="CA553" s="2"/>
    </row>
    <row r="554" spans="1:79" ht="12.75" customHeight="1">
      <c r="A554" s="1"/>
      <c r="B554" s="1"/>
      <c r="C554" s="1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3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4"/>
      <c r="AZ554" s="2"/>
      <c r="BA554" s="2"/>
      <c r="BB554" s="2"/>
      <c r="BC554" s="2"/>
      <c r="BD554" s="2"/>
      <c r="BE554" s="4"/>
      <c r="BF554" s="4"/>
      <c r="BG554" s="4"/>
      <c r="BH554" s="4"/>
      <c r="BI554" s="4"/>
      <c r="BJ554" s="4"/>
      <c r="BK554" s="4"/>
      <c r="BL554" s="4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5"/>
      <c r="BZ554" s="2"/>
      <c r="CA554" s="2"/>
    </row>
    <row r="555" spans="1:79" ht="12.75" customHeight="1">
      <c r="A555" s="1"/>
      <c r="B555" s="1"/>
      <c r="C555" s="1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3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4"/>
      <c r="AZ555" s="2"/>
      <c r="BA555" s="2"/>
      <c r="BB555" s="2"/>
      <c r="BC555" s="2"/>
      <c r="BD555" s="2"/>
      <c r="BE555" s="4"/>
      <c r="BF555" s="4"/>
      <c r="BG555" s="4"/>
      <c r="BH555" s="4"/>
      <c r="BI555" s="4"/>
      <c r="BJ555" s="4"/>
      <c r="BK555" s="4"/>
      <c r="BL555" s="4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5"/>
      <c r="BZ555" s="2"/>
      <c r="CA555" s="2"/>
    </row>
    <row r="556" spans="1:79" ht="12.75" customHeight="1">
      <c r="A556" s="1"/>
      <c r="B556" s="1"/>
      <c r="C556" s="1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3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4"/>
      <c r="AZ556" s="2"/>
      <c r="BA556" s="2"/>
      <c r="BB556" s="2"/>
      <c r="BC556" s="2"/>
      <c r="BD556" s="2"/>
      <c r="BE556" s="4"/>
      <c r="BF556" s="4"/>
      <c r="BG556" s="4"/>
      <c r="BH556" s="4"/>
      <c r="BI556" s="4"/>
      <c r="BJ556" s="4"/>
      <c r="BK556" s="4"/>
      <c r="BL556" s="4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5"/>
      <c r="BZ556" s="2"/>
      <c r="CA556" s="2"/>
    </row>
    <row r="557" spans="1:79" ht="12.75" customHeight="1">
      <c r="A557" s="1"/>
      <c r="B557" s="1"/>
      <c r="C557" s="1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3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4"/>
      <c r="AZ557" s="2"/>
      <c r="BA557" s="2"/>
      <c r="BB557" s="2"/>
      <c r="BC557" s="2"/>
      <c r="BD557" s="2"/>
      <c r="BE557" s="4"/>
      <c r="BF557" s="4"/>
      <c r="BG557" s="4"/>
      <c r="BH557" s="4"/>
      <c r="BI557" s="4"/>
      <c r="BJ557" s="4"/>
      <c r="BK557" s="4"/>
      <c r="BL557" s="4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5"/>
      <c r="BZ557" s="2"/>
      <c r="CA557" s="2"/>
    </row>
    <row r="558" spans="1:79" ht="12.75" customHeight="1">
      <c r="A558" s="1"/>
      <c r="B558" s="1"/>
      <c r="C558" s="1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3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4"/>
      <c r="AZ558" s="2"/>
      <c r="BA558" s="2"/>
      <c r="BB558" s="2"/>
      <c r="BC558" s="2"/>
      <c r="BD558" s="2"/>
      <c r="BE558" s="4"/>
      <c r="BF558" s="4"/>
      <c r="BG558" s="4"/>
      <c r="BH558" s="4"/>
      <c r="BI558" s="4"/>
      <c r="BJ558" s="4"/>
      <c r="BK558" s="4"/>
      <c r="BL558" s="4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5"/>
      <c r="BZ558" s="2"/>
      <c r="CA558" s="2"/>
    </row>
    <row r="559" spans="1:79" ht="12.75" customHeight="1">
      <c r="A559" s="1"/>
      <c r="B559" s="1"/>
      <c r="C559" s="1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3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4"/>
      <c r="AZ559" s="2"/>
      <c r="BA559" s="2"/>
      <c r="BB559" s="2"/>
      <c r="BC559" s="2"/>
      <c r="BD559" s="2"/>
      <c r="BE559" s="4"/>
      <c r="BF559" s="4"/>
      <c r="BG559" s="4"/>
      <c r="BH559" s="4"/>
      <c r="BI559" s="4"/>
      <c r="BJ559" s="4"/>
      <c r="BK559" s="4"/>
      <c r="BL559" s="4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5"/>
      <c r="BZ559" s="2"/>
      <c r="CA559" s="2"/>
    </row>
    <row r="560" spans="1:79" ht="12.75" customHeight="1">
      <c r="A560" s="1"/>
      <c r="B560" s="1"/>
      <c r="C560" s="1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3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4"/>
      <c r="AZ560" s="2"/>
      <c r="BA560" s="2"/>
      <c r="BB560" s="2"/>
      <c r="BC560" s="2"/>
      <c r="BD560" s="2"/>
      <c r="BE560" s="4"/>
      <c r="BF560" s="4"/>
      <c r="BG560" s="4"/>
      <c r="BH560" s="4"/>
      <c r="BI560" s="4"/>
      <c r="BJ560" s="4"/>
      <c r="BK560" s="4"/>
      <c r="BL560" s="4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5"/>
      <c r="BZ560" s="2"/>
      <c r="CA560" s="2"/>
    </row>
    <row r="561" spans="1:79" ht="12.75" customHeight="1">
      <c r="A561" s="1"/>
      <c r="B561" s="1"/>
      <c r="C561" s="1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3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4"/>
      <c r="AZ561" s="2"/>
      <c r="BA561" s="2"/>
      <c r="BB561" s="2"/>
      <c r="BC561" s="2"/>
      <c r="BD561" s="2"/>
      <c r="BE561" s="4"/>
      <c r="BF561" s="4"/>
      <c r="BG561" s="4"/>
      <c r="BH561" s="4"/>
      <c r="BI561" s="4"/>
      <c r="BJ561" s="4"/>
      <c r="BK561" s="4"/>
      <c r="BL561" s="4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5"/>
      <c r="BZ561" s="2"/>
      <c r="CA561" s="2"/>
    </row>
    <row r="562" spans="1:79" ht="12.75" customHeight="1">
      <c r="A562" s="1"/>
      <c r="B562" s="1"/>
      <c r="C562" s="1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3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4"/>
      <c r="AZ562" s="2"/>
      <c r="BA562" s="2"/>
      <c r="BB562" s="2"/>
      <c r="BC562" s="2"/>
      <c r="BD562" s="2"/>
      <c r="BE562" s="4"/>
      <c r="BF562" s="4"/>
      <c r="BG562" s="4"/>
      <c r="BH562" s="4"/>
      <c r="BI562" s="4"/>
      <c r="BJ562" s="4"/>
      <c r="BK562" s="4"/>
      <c r="BL562" s="4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5"/>
      <c r="BZ562" s="2"/>
      <c r="CA562" s="2"/>
    </row>
    <row r="563" spans="1:79" ht="12.75" customHeight="1">
      <c r="A563" s="1"/>
      <c r="B563" s="1"/>
      <c r="C563" s="1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3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4"/>
      <c r="AZ563" s="2"/>
      <c r="BA563" s="2"/>
      <c r="BB563" s="2"/>
      <c r="BC563" s="2"/>
      <c r="BD563" s="2"/>
      <c r="BE563" s="4"/>
      <c r="BF563" s="4"/>
      <c r="BG563" s="4"/>
      <c r="BH563" s="4"/>
      <c r="BI563" s="4"/>
      <c r="BJ563" s="4"/>
      <c r="BK563" s="4"/>
      <c r="BL563" s="4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5"/>
      <c r="BZ563" s="2"/>
      <c r="CA563" s="2"/>
    </row>
    <row r="564" spans="1:79" ht="12.75" customHeight="1">
      <c r="A564" s="1"/>
      <c r="B564" s="1"/>
      <c r="C564" s="1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3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4"/>
      <c r="AZ564" s="2"/>
      <c r="BA564" s="2"/>
      <c r="BB564" s="2"/>
      <c r="BC564" s="2"/>
      <c r="BD564" s="2"/>
      <c r="BE564" s="4"/>
      <c r="BF564" s="4"/>
      <c r="BG564" s="4"/>
      <c r="BH564" s="4"/>
      <c r="BI564" s="4"/>
      <c r="BJ564" s="4"/>
      <c r="BK564" s="4"/>
      <c r="BL564" s="4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5"/>
      <c r="BZ564" s="2"/>
      <c r="CA564" s="2"/>
    </row>
    <row r="565" spans="1:79" ht="12.75" customHeight="1">
      <c r="A565" s="1"/>
      <c r="B565" s="1"/>
      <c r="C565" s="1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3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4"/>
      <c r="AZ565" s="2"/>
      <c r="BA565" s="2"/>
      <c r="BB565" s="2"/>
      <c r="BC565" s="2"/>
      <c r="BD565" s="2"/>
      <c r="BE565" s="4"/>
      <c r="BF565" s="4"/>
      <c r="BG565" s="4"/>
      <c r="BH565" s="4"/>
      <c r="BI565" s="4"/>
      <c r="BJ565" s="4"/>
      <c r="BK565" s="4"/>
      <c r="BL565" s="4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5"/>
      <c r="BZ565" s="2"/>
      <c r="CA565" s="2"/>
    </row>
    <row r="566" spans="1:79" ht="12.75" customHeight="1">
      <c r="A566" s="1"/>
      <c r="B566" s="1"/>
      <c r="C566" s="1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3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4"/>
      <c r="AZ566" s="2"/>
      <c r="BA566" s="2"/>
      <c r="BB566" s="2"/>
      <c r="BC566" s="2"/>
      <c r="BD566" s="2"/>
      <c r="BE566" s="4"/>
      <c r="BF566" s="4"/>
      <c r="BG566" s="4"/>
      <c r="BH566" s="4"/>
      <c r="BI566" s="4"/>
      <c r="BJ566" s="4"/>
      <c r="BK566" s="4"/>
      <c r="BL566" s="4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5"/>
      <c r="BZ566" s="2"/>
      <c r="CA566" s="2"/>
    </row>
    <row r="567" spans="1:79" ht="12.75" customHeight="1">
      <c r="A567" s="1"/>
      <c r="B567" s="1"/>
      <c r="C567" s="1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3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4"/>
      <c r="AZ567" s="2"/>
      <c r="BA567" s="2"/>
      <c r="BB567" s="2"/>
      <c r="BC567" s="2"/>
      <c r="BD567" s="2"/>
      <c r="BE567" s="4"/>
      <c r="BF567" s="4"/>
      <c r="BG567" s="4"/>
      <c r="BH567" s="4"/>
      <c r="BI567" s="4"/>
      <c r="BJ567" s="4"/>
      <c r="BK567" s="4"/>
      <c r="BL567" s="4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5"/>
      <c r="BZ567" s="2"/>
      <c r="CA567" s="2"/>
    </row>
    <row r="568" spans="1:79" ht="12.75" customHeight="1">
      <c r="A568" s="1"/>
      <c r="B568" s="1"/>
      <c r="C568" s="1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3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4"/>
      <c r="AZ568" s="2"/>
      <c r="BA568" s="2"/>
      <c r="BB568" s="2"/>
      <c r="BC568" s="2"/>
      <c r="BD568" s="2"/>
      <c r="BE568" s="4"/>
      <c r="BF568" s="4"/>
      <c r="BG568" s="4"/>
      <c r="BH568" s="4"/>
      <c r="BI568" s="4"/>
      <c r="BJ568" s="4"/>
      <c r="BK568" s="4"/>
      <c r="BL568" s="4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5"/>
      <c r="BZ568" s="2"/>
      <c r="CA568" s="2"/>
    </row>
    <row r="569" spans="1:79" ht="12.75" customHeight="1">
      <c r="A569" s="1"/>
      <c r="B569" s="1"/>
      <c r="C569" s="1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3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4"/>
      <c r="AZ569" s="2"/>
      <c r="BA569" s="2"/>
      <c r="BB569" s="2"/>
      <c r="BC569" s="2"/>
      <c r="BD569" s="2"/>
      <c r="BE569" s="4"/>
      <c r="BF569" s="4"/>
      <c r="BG569" s="4"/>
      <c r="BH569" s="4"/>
      <c r="BI569" s="4"/>
      <c r="BJ569" s="4"/>
      <c r="BK569" s="4"/>
      <c r="BL569" s="4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5"/>
      <c r="BZ569" s="2"/>
      <c r="CA569" s="2"/>
    </row>
    <row r="570" spans="1:79" ht="12.75" customHeight="1">
      <c r="A570" s="1"/>
      <c r="B570" s="1"/>
      <c r="C570" s="1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3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4"/>
      <c r="AZ570" s="2"/>
      <c r="BA570" s="2"/>
      <c r="BB570" s="2"/>
      <c r="BC570" s="2"/>
      <c r="BD570" s="2"/>
      <c r="BE570" s="4"/>
      <c r="BF570" s="4"/>
      <c r="BG570" s="4"/>
      <c r="BH570" s="4"/>
      <c r="BI570" s="4"/>
      <c r="BJ570" s="4"/>
      <c r="BK570" s="4"/>
      <c r="BL570" s="4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5"/>
      <c r="BZ570" s="2"/>
      <c r="CA570" s="2"/>
    </row>
    <row r="571" spans="1:79" ht="12.75" customHeight="1">
      <c r="A571" s="1"/>
      <c r="B571" s="1"/>
      <c r="C571" s="1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3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4"/>
      <c r="AZ571" s="2"/>
      <c r="BA571" s="2"/>
      <c r="BB571" s="2"/>
      <c r="BC571" s="2"/>
      <c r="BD571" s="2"/>
      <c r="BE571" s="4"/>
      <c r="BF571" s="4"/>
      <c r="BG571" s="4"/>
      <c r="BH571" s="4"/>
      <c r="BI571" s="4"/>
      <c r="BJ571" s="4"/>
      <c r="BK571" s="4"/>
      <c r="BL571" s="4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5"/>
      <c r="BZ571" s="2"/>
      <c r="CA571" s="2"/>
    </row>
    <row r="572" spans="1:79" ht="12.75" customHeight="1">
      <c r="A572" s="1"/>
      <c r="B572" s="1"/>
      <c r="C572" s="1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3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4"/>
      <c r="AZ572" s="2"/>
      <c r="BA572" s="2"/>
      <c r="BB572" s="2"/>
      <c r="BC572" s="2"/>
      <c r="BD572" s="2"/>
      <c r="BE572" s="4"/>
      <c r="BF572" s="4"/>
      <c r="BG572" s="4"/>
      <c r="BH572" s="4"/>
      <c r="BI572" s="4"/>
      <c r="BJ572" s="4"/>
      <c r="BK572" s="4"/>
      <c r="BL572" s="4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5"/>
      <c r="BZ572" s="2"/>
      <c r="CA572" s="2"/>
    </row>
    <row r="573" spans="1:79" ht="12.75" customHeight="1">
      <c r="A573" s="1"/>
      <c r="B573" s="1"/>
      <c r="C573" s="1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3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4"/>
      <c r="AZ573" s="2"/>
      <c r="BA573" s="2"/>
      <c r="BB573" s="2"/>
      <c r="BC573" s="2"/>
      <c r="BD573" s="2"/>
      <c r="BE573" s="4"/>
      <c r="BF573" s="4"/>
      <c r="BG573" s="4"/>
      <c r="BH573" s="4"/>
      <c r="BI573" s="4"/>
      <c r="BJ573" s="4"/>
      <c r="BK573" s="4"/>
      <c r="BL573" s="4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5"/>
      <c r="BZ573" s="2"/>
      <c r="CA573" s="2"/>
    </row>
    <row r="574" spans="1:79" ht="12.75" customHeight="1">
      <c r="A574" s="1"/>
      <c r="B574" s="1"/>
      <c r="C574" s="1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3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4"/>
      <c r="AZ574" s="2"/>
      <c r="BA574" s="2"/>
      <c r="BB574" s="2"/>
      <c r="BC574" s="2"/>
      <c r="BD574" s="2"/>
      <c r="BE574" s="4"/>
      <c r="BF574" s="4"/>
      <c r="BG574" s="4"/>
      <c r="BH574" s="4"/>
      <c r="BI574" s="4"/>
      <c r="BJ574" s="4"/>
      <c r="BK574" s="4"/>
      <c r="BL574" s="4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5"/>
      <c r="BZ574" s="2"/>
      <c r="CA574" s="2"/>
    </row>
    <row r="575" spans="1:79" ht="12.75" customHeight="1">
      <c r="A575" s="1"/>
      <c r="B575" s="1"/>
      <c r="C575" s="1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3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4"/>
      <c r="AZ575" s="2"/>
      <c r="BA575" s="2"/>
      <c r="BB575" s="2"/>
      <c r="BC575" s="2"/>
      <c r="BD575" s="2"/>
      <c r="BE575" s="4"/>
      <c r="BF575" s="4"/>
      <c r="BG575" s="4"/>
      <c r="BH575" s="4"/>
      <c r="BI575" s="4"/>
      <c r="BJ575" s="4"/>
      <c r="BK575" s="4"/>
      <c r="BL575" s="4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5"/>
      <c r="BZ575" s="2"/>
      <c r="CA575" s="2"/>
    </row>
    <row r="576" spans="1:79" ht="12.75" customHeight="1">
      <c r="A576" s="1"/>
      <c r="B576" s="1"/>
      <c r="C576" s="1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3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4"/>
      <c r="AZ576" s="2"/>
      <c r="BA576" s="2"/>
      <c r="BB576" s="2"/>
      <c r="BC576" s="2"/>
      <c r="BD576" s="2"/>
      <c r="BE576" s="4"/>
      <c r="BF576" s="4"/>
      <c r="BG576" s="4"/>
      <c r="BH576" s="4"/>
      <c r="BI576" s="4"/>
      <c r="BJ576" s="4"/>
      <c r="BK576" s="4"/>
      <c r="BL576" s="4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5"/>
      <c r="BZ576" s="2"/>
      <c r="CA576" s="2"/>
    </row>
    <row r="577" spans="1:79" ht="12.75" customHeight="1">
      <c r="A577" s="1"/>
      <c r="B577" s="1"/>
      <c r="C577" s="1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3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4"/>
      <c r="AZ577" s="2"/>
      <c r="BA577" s="2"/>
      <c r="BB577" s="2"/>
      <c r="BC577" s="2"/>
      <c r="BD577" s="2"/>
      <c r="BE577" s="4"/>
      <c r="BF577" s="4"/>
      <c r="BG577" s="4"/>
      <c r="BH577" s="4"/>
      <c r="BI577" s="4"/>
      <c r="BJ577" s="4"/>
      <c r="BK577" s="4"/>
      <c r="BL577" s="4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5"/>
      <c r="BZ577" s="2"/>
      <c r="CA577" s="2"/>
    </row>
    <row r="578" spans="1:79" ht="12.75" customHeight="1">
      <c r="A578" s="1"/>
      <c r="B578" s="1"/>
      <c r="C578" s="1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3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4"/>
      <c r="AZ578" s="2"/>
      <c r="BA578" s="2"/>
      <c r="BB578" s="2"/>
      <c r="BC578" s="2"/>
      <c r="BD578" s="2"/>
      <c r="BE578" s="4"/>
      <c r="BF578" s="4"/>
      <c r="BG578" s="4"/>
      <c r="BH578" s="4"/>
      <c r="BI578" s="4"/>
      <c r="BJ578" s="4"/>
      <c r="BK578" s="4"/>
      <c r="BL578" s="4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5"/>
      <c r="BZ578" s="2"/>
      <c r="CA578" s="2"/>
    </row>
    <row r="579" spans="1:79" ht="12.75" customHeight="1">
      <c r="A579" s="1"/>
      <c r="B579" s="1"/>
      <c r="C579" s="1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3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4"/>
      <c r="AZ579" s="2"/>
      <c r="BA579" s="2"/>
      <c r="BB579" s="2"/>
      <c r="BC579" s="2"/>
      <c r="BD579" s="2"/>
      <c r="BE579" s="4"/>
      <c r="BF579" s="4"/>
      <c r="BG579" s="4"/>
      <c r="BH579" s="4"/>
      <c r="BI579" s="4"/>
      <c r="BJ579" s="4"/>
      <c r="BK579" s="4"/>
      <c r="BL579" s="4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5"/>
      <c r="BZ579" s="2"/>
      <c r="CA579" s="2"/>
    </row>
    <row r="580" spans="1:79" ht="12.75" customHeight="1">
      <c r="A580" s="1"/>
      <c r="B580" s="1"/>
      <c r="C580" s="1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3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4"/>
      <c r="AZ580" s="2"/>
      <c r="BA580" s="2"/>
      <c r="BB580" s="2"/>
      <c r="BC580" s="2"/>
      <c r="BD580" s="2"/>
      <c r="BE580" s="4"/>
      <c r="BF580" s="4"/>
      <c r="BG580" s="4"/>
      <c r="BH580" s="4"/>
      <c r="BI580" s="4"/>
      <c r="BJ580" s="4"/>
      <c r="BK580" s="4"/>
      <c r="BL580" s="4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5"/>
      <c r="BZ580" s="2"/>
      <c r="CA580" s="2"/>
    </row>
    <row r="581" spans="1:79" ht="12.75" customHeight="1">
      <c r="A581" s="1"/>
      <c r="B581" s="1"/>
      <c r="C581" s="1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3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4"/>
      <c r="AZ581" s="2"/>
      <c r="BA581" s="2"/>
      <c r="BB581" s="2"/>
      <c r="BC581" s="2"/>
      <c r="BD581" s="2"/>
      <c r="BE581" s="4"/>
      <c r="BF581" s="4"/>
      <c r="BG581" s="4"/>
      <c r="BH581" s="4"/>
      <c r="BI581" s="4"/>
      <c r="BJ581" s="4"/>
      <c r="BK581" s="4"/>
      <c r="BL581" s="4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5"/>
      <c r="BZ581" s="2"/>
      <c r="CA581" s="2"/>
    </row>
    <row r="582" spans="1:79" ht="12.75" customHeight="1">
      <c r="A582" s="1"/>
      <c r="B582" s="1"/>
      <c r="C582" s="1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3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4"/>
      <c r="AZ582" s="2"/>
      <c r="BA582" s="2"/>
      <c r="BB582" s="2"/>
      <c r="BC582" s="2"/>
      <c r="BD582" s="2"/>
      <c r="BE582" s="4"/>
      <c r="BF582" s="4"/>
      <c r="BG582" s="4"/>
      <c r="BH582" s="4"/>
      <c r="BI582" s="4"/>
      <c r="BJ582" s="4"/>
      <c r="BK582" s="4"/>
      <c r="BL582" s="4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5"/>
      <c r="BZ582" s="2"/>
      <c r="CA582" s="2"/>
    </row>
    <row r="583" spans="1:79" ht="12.75" customHeight="1">
      <c r="A583" s="1"/>
      <c r="B583" s="1"/>
      <c r="C583" s="1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3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4"/>
      <c r="AZ583" s="2"/>
      <c r="BA583" s="2"/>
      <c r="BB583" s="2"/>
      <c r="BC583" s="2"/>
      <c r="BD583" s="2"/>
      <c r="BE583" s="4"/>
      <c r="BF583" s="4"/>
      <c r="BG583" s="4"/>
      <c r="BH583" s="4"/>
      <c r="BI583" s="4"/>
      <c r="BJ583" s="4"/>
      <c r="BK583" s="4"/>
      <c r="BL583" s="4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5"/>
      <c r="BZ583" s="2"/>
      <c r="CA583" s="2"/>
    </row>
    <row r="584" spans="1:79" ht="12.75" customHeight="1">
      <c r="A584" s="1"/>
      <c r="B584" s="1"/>
      <c r="C584" s="1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3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4"/>
      <c r="AZ584" s="2"/>
      <c r="BA584" s="2"/>
      <c r="BB584" s="2"/>
      <c r="BC584" s="2"/>
      <c r="BD584" s="2"/>
      <c r="BE584" s="4"/>
      <c r="BF584" s="4"/>
      <c r="BG584" s="4"/>
      <c r="BH584" s="4"/>
      <c r="BI584" s="4"/>
      <c r="BJ584" s="4"/>
      <c r="BK584" s="4"/>
      <c r="BL584" s="4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5"/>
      <c r="BZ584" s="2"/>
      <c r="CA584" s="2"/>
    </row>
    <row r="585" spans="1:79" ht="12.75" customHeight="1">
      <c r="A585" s="1"/>
      <c r="B585" s="1"/>
      <c r="C585" s="1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3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4"/>
      <c r="AZ585" s="2"/>
      <c r="BA585" s="2"/>
      <c r="BB585" s="2"/>
      <c r="BC585" s="2"/>
      <c r="BD585" s="2"/>
      <c r="BE585" s="4"/>
      <c r="BF585" s="4"/>
      <c r="BG585" s="4"/>
      <c r="BH585" s="4"/>
      <c r="BI585" s="4"/>
      <c r="BJ585" s="4"/>
      <c r="BK585" s="4"/>
      <c r="BL585" s="4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5"/>
      <c r="BZ585" s="2"/>
      <c r="CA585" s="2"/>
    </row>
    <row r="586" spans="1:79" ht="12.75" customHeight="1">
      <c r="A586" s="1"/>
      <c r="B586" s="1"/>
      <c r="C586" s="1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3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4"/>
      <c r="AZ586" s="2"/>
      <c r="BA586" s="2"/>
      <c r="BB586" s="2"/>
      <c r="BC586" s="2"/>
      <c r="BD586" s="2"/>
      <c r="BE586" s="4"/>
      <c r="BF586" s="4"/>
      <c r="BG586" s="4"/>
      <c r="BH586" s="4"/>
      <c r="BI586" s="4"/>
      <c r="BJ586" s="4"/>
      <c r="BK586" s="4"/>
      <c r="BL586" s="4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5"/>
      <c r="BZ586" s="2"/>
      <c r="CA586" s="2"/>
    </row>
    <row r="587" spans="1:79" ht="12.75" customHeight="1">
      <c r="A587" s="1"/>
      <c r="B587" s="1"/>
      <c r="C587" s="1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3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4"/>
      <c r="AZ587" s="2"/>
      <c r="BA587" s="2"/>
      <c r="BB587" s="2"/>
      <c r="BC587" s="2"/>
      <c r="BD587" s="2"/>
      <c r="BE587" s="4"/>
      <c r="BF587" s="4"/>
      <c r="BG587" s="4"/>
      <c r="BH587" s="4"/>
      <c r="BI587" s="4"/>
      <c r="BJ587" s="4"/>
      <c r="BK587" s="4"/>
      <c r="BL587" s="4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5"/>
      <c r="BZ587" s="2"/>
      <c r="CA587" s="2"/>
    </row>
    <row r="588" spans="1:79" ht="12.75" customHeight="1">
      <c r="A588" s="1"/>
      <c r="B588" s="1"/>
      <c r="C588" s="1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3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4"/>
      <c r="AZ588" s="2"/>
      <c r="BA588" s="2"/>
      <c r="BB588" s="2"/>
      <c r="BC588" s="2"/>
      <c r="BD588" s="2"/>
      <c r="BE588" s="4"/>
      <c r="BF588" s="4"/>
      <c r="BG588" s="4"/>
      <c r="BH588" s="4"/>
      <c r="BI588" s="4"/>
      <c r="BJ588" s="4"/>
      <c r="BK588" s="4"/>
      <c r="BL588" s="4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5"/>
      <c r="BZ588" s="2"/>
      <c r="CA588" s="2"/>
    </row>
    <row r="589" spans="1:79" ht="12.75" customHeight="1">
      <c r="A589" s="1"/>
      <c r="B589" s="1"/>
      <c r="C589" s="1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3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4"/>
      <c r="AZ589" s="2"/>
      <c r="BA589" s="2"/>
      <c r="BB589" s="2"/>
      <c r="BC589" s="2"/>
      <c r="BD589" s="2"/>
      <c r="BE589" s="4"/>
      <c r="BF589" s="4"/>
      <c r="BG589" s="4"/>
      <c r="BH589" s="4"/>
      <c r="BI589" s="4"/>
      <c r="BJ589" s="4"/>
      <c r="BK589" s="4"/>
      <c r="BL589" s="4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5"/>
      <c r="BZ589" s="2"/>
      <c r="CA589" s="2"/>
    </row>
    <row r="590" spans="1:79" ht="12.75" customHeight="1">
      <c r="A590" s="1"/>
      <c r="B590" s="1"/>
      <c r="C590" s="1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3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4"/>
      <c r="AZ590" s="2"/>
      <c r="BA590" s="2"/>
      <c r="BB590" s="2"/>
      <c r="BC590" s="2"/>
      <c r="BD590" s="2"/>
      <c r="BE590" s="4"/>
      <c r="BF590" s="4"/>
      <c r="BG590" s="4"/>
      <c r="BH590" s="4"/>
      <c r="BI590" s="4"/>
      <c r="BJ590" s="4"/>
      <c r="BK590" s="4"/>
      <c r="BL590" s="4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5"/>
      <c r="BZ590" s="2"/>
      <c r="CA590" s="2"/>
    </row>
    <row r="591" spans="1:79" ht="12.75" customHeight="1">
      <c r="A591" s="1"/>
      <c r="B591" s="1"/>
      <c r="C591" s="1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3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4"/>
      <c r="AZ591" s="2"/>
      <c r="BA591" s="2"/>
      <c r="BB591" s="2"/>
      <c r="BC591" s="2"/>
      <c r="BD591" s="2"/>
      <c r="BE591" s="4"/>
      <c r="BF591" s="4"/>
      <c r="BG591" s="4"/>
      <c r="BH591" s="4"/>
      <c r="BI591" s="4"/>
      <c r="BJ591" s="4"/>
      <c r="BK591" s="4"/>
      <c r="BL591" s="4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5"/>
      <c r="BZ591" s="2"/>
      <c r="CA591" s="2"/>
    </row>
    <row r="592" spans="1:79" ht="12.75" customHeight="1">
      <c r="A592" s="1"/>
      <c r="B592" s="1"/>
      <c r="C592" s="1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4"/>
      <c r="AZ592" s="2"/>
      <c r="BA592" s="2"/>
      <c r="BB592" s="2"/>
      <c r="BC592" s="2"/>
      <c r="BD592" s="2"/>
      <c r="BE592" s="4"/>
      <c r="BF592" s="4"/>
      <c r="BG592" s="4"/>
      <c r="BH592" s="4"/>
      <c r="BI592" s="4"/>
      <c r="BJ592" s="4"/>
      <c r="BK592" s="4"/>
      <c r="BL592" s="4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5"/>
      <c r="BZ592" s="2"/>
      <c r="CA592" s="2"/>
    </row>
    <row r="593" spans="1:79" ht="12.75" customHeight="1">
      <c r="A593" s="1"/>
      <c r="B593" s="1"/>
      <c r="C593" s="1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3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4"/>
      <c r="AZ593" s="2"/>
      <c r="BA593" s="2"/>
      <c r="BB593" s="2"/>
      <c r="BC593" s="2"/>
      <c r="BD593" s="2"/>
      <c r="BE593" s="4"/>
      <c r="BF593" s="4"/>
      <c r="BG593" s="4"/>
      <c r="BH593" s="4"/>
      <c r="BI593" s="4"/>
      <c r="BJ593" s="4"/>
      <c r="BK593" s="4"/>
      <c r="BL593" s="4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5"/>
      <c r="BZ593" s="2"/>
      <c r="CA593" s="2"/>
    </row>
    <row r="594" spans="1:79" ht="12.75" customHeight="1">
      <c r="A594" s="1"/>
      <c r="B594" s="1"/>
      <c r="C594" s="1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3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4"/>
      <c r="AZ594" s="2"/>
      <c r="BA594" s="2"/>
      <c r="BB594" s="2"/>
      <c r="BC594" s="2"/>
      <c r="BD594" s="2"/>
      <c r="BE594" s="4"/>
      <c r="BF594" s="4"/>
      <c r="BG594" s="4"/>
      <c r="BH594" s="4"/>
      <c r="BI594" s="4"/>
      <c r="BJ594" s="4"/>
      <c r="BK594" s="4"/>
      <c r="BL594" s="4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5"/>
      <c r="BZ594" s="2"/>
      <c r="CA594" s="2"/>
    </row>
    <row r="595" spans="1:79" ht="12.75" customHeight="1">
      <c r="A595" s="1"/>
      <c r="B595" s="1"/>
      <c r="C595" s="1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3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4"/>
      <c r="AZ595" s="2"/>
      <c r="BA595" s="2"/>
      <c r="BB595" s="2"/>
      <c r="BC595" s="2"/>
      <c r="BD595" s="2"/>
      <c r="BE595" s="4"/>
      <c r="BF595" s="4"/>
      <c r="BG595" s="4"/>
      <c r="BH595" s="4"/>
      <c r="BI595" s="4"/>
      <c r="BJ595" s="4"/>
      <c r="BK595" s="4"/>
      <c r="BL595" s="4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5"/>
      <c r="BZ595" s="2"/>
      <c r="CA595" s="2"/>
    </row>
    <row r="596" spans="1:79" ht="12.75" customHeight="1">
      <c r="A596" s="1"/>
      <c r="B596" s="1"/>
      <c r="C596" s="1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4"/>
      <c r="AZ596" s="2"/>
      <c r="BA596" s="2"/>
      <c r="BB596" s="2"/>
      <c r="BC596" s="2"/>
      <c r="BD596" s="2"/>
      <c r="BE596" s="4"/>
      <c r="BF596" s="4"/>
      <c r="BG596" s="4"/>
      <c r="BH596" s="4"/>
      <c r="BI596" s="4"/>
      <c r="BJ596" s="4"/>
      <c r="BK596" s="4"/>
      <c r="BL596" s="4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5"/>
      <c r="BZ596" s="2"/>
      <c r="CA596" s="2"/>
    </row>
    <row r="597" spans="1:79" ht="12.75" customHeight="1">
      <c r="A597" s="1"/>
      <c r="B597" s="1"/>
      <c r="C597" s="1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4"/>
      <c r="AZ597" s="2"/>
      <c r="BA597" s="2"/>
      <c r="BB597" s="2"/>
      <c r="BC597" s="2"/>
      <c r="BD597" s="2"/>
      <c r="BE597" s="4"/>
      <c r="BF597" s="4"/>
      <c r="BG597" s="4"/>
      <c r="BH597" s="4"/>
      <c r="BI597" s="4"/>
      <c r="BJ597" s="4"/>
      <c r="BK597" s="4"/>
      <c r="BL597" s="4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5"/>
      <c r="BZ597" s="2"/>
      <c r="CA597" s="2"/>
    </row>
    <row r="598" spans="1:79" ht="12.75" customHeight="1">
      <c r="A598" s="1"/>
      <c r="B598" s="1"/>
      <c r="C598" s="1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4"/>
      <c r="AZ598" s="2"/>
      <c r="BA598" s="2"/>
      <c r="BB598" s="2"/>
      <c r="BC598" s="2"/>
      <c r="BD598" s="2"/>
      <c r="BE598" s="4"/>
      <c r="BF598" s="4"/>
      <c r="BG598" s="4"/>
      <c r="BH598" s="4"/>
      <c r="BI598" s="4"/>
      <c r="BJ598" s="4"/>
      <c r="BK598" s="4"/>
      <c r="BL598" s="4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5"/>
      <c r="BZ598" s="2"/>
      <c r="CA598" s="2"/>
    </row>
    <row r="599" spans="1:79" ht="12.75" customHeight="1">
      <c r="A599" s="1"/>
      <c r="B599" s="1"/>
      <c r="C599" s="1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4"/>
      <c r="AZ599" s="2"/>
      <c r="BA599" s="2"/>
      <c r="BB599" s="2"/>
      <c r="BC599" s="2"/>
      <c r="BD599" s="2"/>
      <c r="BE599" s="4"/>
      <c r="BF599" s="4"/>
      <c r="BG599" s="4"/>
      <c r="BH599" s="4"/>
      <c r="BI599" s="4"/>
      <c r="BJ599" s="4"/>
      <c r="BK599" s="4"/>
      <c r="BL599" s="4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5"/>
      <c r="BZ599" s="2"/>
      <c r="CA599" s="2"/>
    </row>
    <row r="600" spans="1:79" ht="12.75" customHeight="1">
      <c r="A600" s="1"/>
      <c r="B600" s="1"/>
      <c r="C600" s="1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4"/>
      <c r="AZ600" s="2"/>
      <c r="BA600" s="2"/>
      <c r="BB600" s="2"/>
      <c r="BC600" s="2"/>
      <c r="BD600" s="2"/>
      <c r="BE600" s="4"/>
      <c r="BF600" s="4"/>
      <c r="BG600" s="4"/>
      <c r="BH600" s="4"/>
      <c r="BI600" s="4"/>
      <c r="BJ600" s="4"/>
      <c r="BK600" s="4"/>
      <c r="BL600" s="4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5"/>
      <c r="BZ600" s="2"/>
      <c r="CA600" s="2"/>
    </row>
    <row r="601" spans="1:79" ht="12.75" customHeight="1">
      <c r="A601" s="1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4"/>
      <c r="AZ601" s="2"/>
      <c r="BA601" s="2"/>
      <c r="BB601" s="2"/>
      <c r="BC601" s="2"/>
      <c r="BD601" s="2"/>
      <c r="BE601" s="4"/>
      <c r="BF601" s="4"/>
      <c r="BG601" s="4"/>
      <c r="BH601" s="4"/>
      <c r="BI601" s="4"/>
      <c r="BJ601" s="4"/>
      <c r="BK601" s="4"/>
      <c r="BL601" s="4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5"/>
      <c r="BZ601" s="2"/>
      <c r="CA601" s="2"/>
    </row>
    <row r="602" spans="1:79" ht="12.75" customHeight="1">
      <c r="A602" s="1"/>
      <c r="B602" s="1"/>
      <c r="C602" s="1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4"/>
      <c r="AZ602" s="2"/>
      <c r="BA602" s="2"/>
      <c r="BB602" s="2"/>
      <c r="BC602" s="2"/>
      <c r="BD602" s="2"/>
      <c r="BE602" s="4"/>
      <c r="BF602" s="4"/>
      <c r="BG602" s="4"/>
      <c r="BH602" s="4"/>
      <c r="BI602" s="4"/>
      <c r="BJ602" s="4"/>
      <c r="BK602" s="4"/>
      <c r="BL602" s="4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5"/>
      <c r="BZ602" s="2"/>
      <c r="CA602" s="2"/>
    </row>
    <row r="603" spans="1:79" ht="12.75" customHeight="1">
      <c r="A603" s="1"/>
      <c r="B603" s="1"/>
      <c r="C603" s="1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4"/>
      <c r="AZ603" s="2"/>
      <c r="BA603" s="2"/>
      <c r="BB603" s="2"/>
      <c r="BC603" s="2"/>
      <c r="BD603" s="2"/>
      <c r="BE603" s="4"/>
      <c r="BF603" s="4"/>
      <c r="BG603" s="4"/>
      <c r="BH603" s="4"/>
      <c r="BI603" s="4"/>
      <c r="BJ603" s="4"/>
      <c r="BK603" s="4"/>
      <c r="BL603" s="4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5"/>
      <c r="BZ603" s="2"/>
      <c r="CA603" s="2"/>
    </row>
    <row r="604" spans="1:79" ht="12.75" customHeight="1">
      <c r="A604" s="1"/>
      <c r="B604" s="1"/>
      <c r="C604" s="1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4"/>
      <c r="AZ604" s="2"/>
      <c r="BA604" s="2"/>
      <c r="BB604" s="2"/>
      <c r="BC604" s="2"/>
      <c r="BD604" s="2"/>
      <c r="BE604" s="4"/>
      <c r="BF604" s="4"/>
      <c r="BG604" s="4"/>
      <c r="BH604" s="4"/>
      <c r="BI604" s="4"/>
      <c r="BJ604" s="4"/>
      <c r="BK604" s="4"/>
      <c r="BL604" s="4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5"/>
      <c r="BZ604" s="2"/>
      <c r="CA604" s="2"/>
    </row>
    <row r="605" spans="1:79" ht="12.75" customHeight="1">
      <c r="A605" s="1"/>
      <c r="B605" s="1"/>
      <c r="C605" s="1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4"/>
      <c r="AZ605" s="2"/>
      <c r="BA605" s="2"/>
      <c r="BB605" s="2"/>
      <c r="BC605" s="2"/>
      <c r="BD605" s="2"/>
      <c r="BE605" s="4"/>
      <c r="BF605" s="4"/>
      <c r="BG605" s="4"/>
      <c r="BH605" s="4"/>
      <c r="BI605" s="4"/>
      <c r="BJ605" s="4"/>
      <c r="BK605" s="4"/>
      <c r="BL605" s="4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5"/>
      <c r="BZ605" s="2"/>
      <c r="CA605" s="2"/>
    </row>
    <row r="606" spans="1:79" ht="12.75" customHeight="1">
      <c r="A606" s="1"/>
      <c r="B606" s="1"/>
      <c r="C606" s="1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4"/>
      <c r="AZ606" s="2"/>
      <c r="BA606" s="2"/>
      <c r="BB606" s="2"/>
      <c r="BC606" s="2"/>
      <c r="BD606" s="2"/>
      <c r="BE606" s="4"/>
      <c r="BF606" s="4"/>
      <c r="BG606" s="4"/>
      <c r="BH606" s="4"/>
      <c r="BI606" s="4"/>
      <c r="BJ606" s="4"/>
      <c r="BK606" s="4"/>
      <c r="BL606" s="4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5"/>
      <c r="BZ606" s="2"/>
      <c r="CA606" s="2"/>
    </row>
    <row r="607" spans="1:79" ht="12.75" customHeight="1">
      <c r="A607" s="1"/>
      <c r="B607" s="1"/>
      <c r="C607" s="1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4"/>
      <c r="AZ607" s="2"/>
      <c r="BA607" s="2"/>
      <c r="BB607" s="2"/>
      <c r="BC607" s="2"/>
      <c r="BD607" s="2"/>
      <c r="BE607" s="4"/>
      <c r="BF607" s="4"/>
      <c r="BG607" s="4"/>
      <c r="BH607" s="4"/>
      <c r="BI607" s="4"/>
      <c r="BJ607" s="4"/>
      <c r="BK607" s="4"/>
      <c r="BL607" s="4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5"/>
      <c r="BZ607" s="2"/>
      <c r="CA607" s="2"/>
    </row>
    <row r="608" spans="1:79" ht="12.75" customHeight="1">
      <c r="A608" s="1"/>
      <c r="B608" s="1"/>
      <c r="C608" s="1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4"/>
      <c r="AZ608" s="2"/>
      <c r="BA608" s="2"/>
      <c r="BB608" s="2"/>
      <c r="BC608" s="2"/>
      <c r="BD608" s="2"/>
      <c r="BE608" s="4"/>
      <c r="BF608" s="4"/>
      <c r="BG608" s="4"/>
      <c r="BH608" s="4"/>
      <c r="BI608" s="4"/>
      <c r="BJ608" s="4"/>
      <c r="BK608" s="4"/>
      <c r="BL608" s="4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5"/>
      <c r="BZ608" s="2"/>
      <c r="CA608" s="2"/>
    </row>
    <row r="609" spans="1:79" ht="12.75" customHeight="1">
      <c r="A609" s="1"/>
      <c r="B609" s="1"/>
      <c r="C609" s="1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4"/>
      <c r="AZ609" s="2"/>
      <c r="BA609" s="2"/>
      <c r="BB609" s="2"/>
      <c r="BC609" s="2"/>
      <c r="BD609" s="2"/>
      <c r="BE609" s="4"/>
      <c r="BF609" s="4"/>
      <c r="BG609" s="4"/>
      <c r="BH609" s="4"/>
      <c r="BI609" s="4"/>
      <c r="BJ609" s="4"/>
      <c r="BK609" s="4"/>
      <c r="BL609" s="4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5"/>
      <c r="BZ609" s="2"/>
      <c r="CA609" s="2"/>
    </row>
    <row r="610" spans="1:79" ht="12.75" customHeight="1">
      <c r="A610" s="1"/>
      <c r="B610" s="1"/>
      <c r="C610" s="1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4"/>
      <c r="AZ610" s="2"/>
      <c r="BA610" s="2"/>
      <c r="BB610" s="2"/>
      <c r="BC610" s="2"/>
      <c r="BD610" s="2"/>
      <c r="BE610" s="4"/>
      <c r="BF610" s="4"/>
      <c r="BG610" s="4"/>
      <c r="BH610" s="4"/>
      <c r="BI610" s="4"/>
      <c r="BJ610" s="4"/>
      <c r="BK610" s="4"/>
      <c r="BL610" s="4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5"/>
      <c r="BZ610" s="2"/>
      <c r="CA610" s="2"/>
    </row>
    <row r="611" spans="1:79" ht="12.75" customHeight="1">
      <c r="A611" s="1"/>
      <c r="B611" s="1"/>
      <c r="C611" s="1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4"/>
      <c r="AZ611" s="2"/>
      <c r="BA611" s="2"/>
      <c r="BB611" s="2"/>
      <c r="BC611" s="2"/>
      <c r="BD611" s="2"/>
      <c r="BE611" s="4"/>
      <c r="BF611" s="4"/>
      <c r="BG611" s="4"/>
      <c r="BH611" s="4"/>
      <c r="BI611" s="4"/>
      <c r="BJ611" s="4"/>
      <c r="BK611" s="4"/>
      <c r="BL611" s="4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5"/>
      <c r="BZ611" s="2"/>
      <c r="CA611" s="2"/>
    </row>
    <row r="612" spans="1:79" ht="12.75" customHeight="1">
      <c r="A612" s="1"/>
      <c r="B612" s="1"/>
      <c r="C612" s="1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4"/>
      <c r="AZ612" s="2"/>
      <c r="BA612" s="2"/>
      <c r="BB612" s="2"/>
      <c r="BC612" s="2"/>
      <c r="BD612" s="2"/>
      <c r="BE612" s="4"/>
      <c r="BF612" s="4"/>
      <c r="BG612" s="4"/>
      <c r="BH612" s="4"/>
      <c r="BI612" s="4"/>
      <c r="BJ612" s="4"/>
      <c r="BK612" s="4"/>
      <c r="BL612" s="4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5"/>
      <c r="BZ612" s="2"/>
      <c r="CA612" s="2"/>
    </row>
    <row r="613" spans="1:79" ht="12.75" customHeight="1">
      <c r="A613" s="1"/>
      <c r="B613" s="1"/>
      <c r="C613" s="1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4"/>
      <c r="AZ613" s="2"/>
      <c r="BA613" s="2"/>
      <c r="BB613" s="2"/>
      <c r="BC613" s="2"/>
      <c r="BD613" s="2"/>
      <c r="BE613" s="4"/>
      <c r="BF613" s="4"/>
      <c r="BG613" s="4"/>
      <c r="BH613" s="4"/>
      <c r="BI613" s="4"/>
      <c r="BJ613" s="4"/>
      <c r="BK613" s="4"/>
      <c r="BL613" s="4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5"/>
      <c r="BZ613" s="2"/>
      <c r="CA613" s="2"/>
    </row>
    <row r="614" spans="1:79" ht="12.75" customHeight="1">
      <c r="A614" s="1"/>
      <c r="B614" s="1"/>
      <c r="C614" s="1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4"/>
      <c r="AZ614" s="2"/>
      <c r="BA614" s="2"/>
      <c r="BB614" s="2"/>
      <c r="BC614" s="2"/>
      <c r="BD614" s="2"/>
      <c r="BE614" s="4"/>
      <c r="BF614" s="4"/>
      <c r="BG614" s="4"/>
      <c r="BH614" s="4"/>
      <c r="BI614" s="4"/>
      <c r="BJ614" s="4"/>
      <c r="BK614" s="4"/>
      <c r="BL614" s="4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5"/>
      <c r="BZ614" s="2"/>
      <c r="CA614" s="2"/>
    </row>
    <row r="615" spans="1:79" ht="12.75" customHeight="1">
      <c r="A615" s="1"/>
      <c r="B615" s="1"/>
      <c r="C615" s="1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4"/>
      <c r="AZ615" s="2"/>
      <c r="BA615" s="2"/>
      <c r="BB615" s="2"/>
      <c r="BC615" s="2"/>
      <c r="BD615" s="2"/>
      <c r="BE615" s="4"/>
      <c r="BF615" s="4"/>
      <c r="BG615" s="4"/>
      <c r="BH615" s="4"/>
      <c r="BI615" s="4"/>
      <c r="BJ615" s="4"/>
      <c r="BK615" s="4"/>
      <c r="BL615" s="4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5"/>
      <c r="BZ615" s="2"/>
      <c r="CA615" s="2"/>
    </row>
    <row r="616" spans="1:79" ht="12.75" customHeight="1">
      <c r="A616" s="1"/>
      <c r="B616" s="1"/>
      <c r="C616" s="1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4"/>
      <c r="AZ616" s="2"/>
      <c r="BA616" s="2"/>
      <c r="BB616" s="2"/>
      <c r="BC616" s="2"/>
      <c r="BD616" s="2"/>
      <c r="BE616" s="4"/>
      <c r="BF616" s="4"/>
      <c r="BG616" s="4"/>
      <c r="BH616" s="4"/>
      <c r="BI616" s="4"/>
      <c r="BJ616" s="4"/>
      <c r="BK616" s="4"/>
      <c r="BL616" s="4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5"/>
      <c r="BZ616" s="2"/>
      <c r="CA616" s="2"/>
    </row>
    <row r="617" spans="1:79" ht="12.75" customHeight="1">
      <c r="A617" s="1"/>
      <c r="B617" s="1"/>
      <c r="C617" s="1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4"/>
      <c r="AZ617" s="2"/>
      <c r="BA617" s="2"/>
      <c r="BB617" s="2"/>
      <c r="BC617" s="2"/>
      <c r="BD617" s="2"/>
      <c r="BE617" s="4"/>
      <c r="BF617" s="4"/>
      <c r="BG617" s="4"/>
      <c r="BH617" s="4"/>
      <c r="BI617" s="4"/>
      <c r="BJ617" s="4"/>
      <c r="BK617" s="4"/>
      <c r="BL617" s="4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5"/>
      <c r="BZ617" s="2"/>
      <c r="CA617" s="2"/>
    </row>
    <row r="618" spans="1:79" ht="12.75" customHeight="1">
      <c r="A618" s="1"/>
      <c r="B618" s="1"/>
      <c r="C618" s="1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4"/>
      <c r="AZ618" s="2"/>
      <c r="BA618" s="2"/>
      <c r="BB618" s="2"/>
      <c r="BC618" s="2"/>
      <c r="BD618" s="2"/>
      <c r="BE618" s="4"/>
      <c r="BF618" s="4"/>
      <c r="BG618" s="4"/>
      <c r="BH618" s="4"/>
      <c r="BI618" s="4"/>
      <c r="BJ618" s="4"/>
      <c r="BK618" s="4"/>
      <c r="BL618" s="4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5"/>
      <c r="BZ618" s="2"/>
      <c r="CA618" s="2"/>
    </row>
    <row r="619" spans="1:79" ht="12.75" customHeight="1">
      <c r="A619" s="1"/>
      <c r="B619" s="1"/>
      <c r="C619" s="1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4"/>
      <c r="AZ619" s="2"/>
      <c r="BA619" s="2"/>
      <c r="BB619" s="2"/>
      <c r="BC619" s="2"/>
      <c r="BD619" s="2"/>
      <c r="BE619" s="4"/>
      <c r="BF619" s="4"/>
      <c r="BG619" s="4"/>
      <c r="BH619" s="4"/>
      <c r="BI619" s="4"/>
      <c r="BJ619" s="4"/>
      <c r="BK619" s="4"/>
      <c r="BL619" s="4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5"/>
      <c r="BZ619" s="2"/>
      <c r="CA619" s="2"/>
    </row>
    <row r="620" spans="1:79" ht="12.75" customHeight="1">
      <c r="A620" s="1"/>
      <c r="B620" s="1"/>
      <c r="C620" s="1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4"/>
      <c r="AZ620" s="2"/>
      <c r="BA620" s="2"/>
      <c r="BB620" s="2"/>
      <c r="BC620" s="2"/>
      <c r="BD620" s="2"/>
      <c r="BE620" s="4"/>
      <c r="BF620" s="4"/>
      <c r="BG620" s="4"/>
      <c r="BH620" s="4"/>
      <c r="BI620" s="4"/>
      <c r="BJ620" s="4"/>
      <c r="BK620" s="4"/>
      <c r="BL620" s="4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5"/>
      <c r="BZ620" s="2"/>
      <c r="CA620" s="2"/>
    </row>
    <row r="621" spans="1:79" ht="12.75" customHeight="1">
      <c r="A621" s="1"/>
      <c r="B621" s="1"/>
      <c r="C621" s="1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4"/>
      <c r="AZ621" s="2"/>
      <c r="BA621" s="2"/>
      <c r="BB621" s="2"/>
      <c r="BC621" s="2"/>
      <c r="BD621" s="2"/>
      <c r="BE621" s="4"/>
      <c r="BF621" s="4"/>
      <c r="BG621" s="4"/>
      <c r="BH621" s="4"/>
      <c r="BI621" s="4"/>
      <c r="BJ621" s="4"/>
      <c r="BK621" s="4"/>
      <c r="BL621" s="4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5"/>
      <c r="BZ621" s="2"/>
      <c r="CA621" s="2"/>
    </row>
    <row r="622" spans="1:79" ht="12.75" customHeight="1">
      <c r="A622" s="1"/>
      <c r="B622" s="1"/>
      <c r="C622" s="1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4"/>
      <c r="AZ622" s="2"/>
      <c r="BA622" s="2"/>
      <c r="BB622" s="2"/>
      <c r="BC622" s="2"/>
      <c r="BD622" s="2"/>
      <c r="BE622" s="4"/>
      <c r="BF622" s="4"/>
      <c r="BG622" s="4"/>
      <c r="BH622" s="4"/>
      <c r="BI622" s="4"/>
      <c r="BJ622" s="4"/>
      <c r="BK622" s="4"/>
      <c r="BL622" s="4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5"/>
      <c r="BZ622" s="2"/>
      <c r="CA622" s="2"/>
    </row>
    <row r="623" spans="1:79" ht="12.75" customHeight="1">
      <c r="A623" s="1"/>
      <c r="B623" s="1"/>
      <c r="C623" s="1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4"/>
      <c r="AZ623" s="2"/>
      <c r="BA623" s="2"/>
      <c r="BB623" s="2"/>
      <c r="BC623" s="2"/>
      <c r="BD623" s="2"/>
      <c r="BE623" s="4"/>
      <c r="BF623" s="4"/>
      <c r="BG623" s="4"/>
      <c r="BH623" s="4"/>
      <c r="BI623" s="4"/>
      <c r="BJ623" s="4"/>
      <c r="BK623" s="4"/>
      <c r="BL623" s="4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5"/>
      <c r="BZ623" s="2"/>
      <c r="CA623" s="2"/>
    </row>
    <row r="624" spans="1:79" ht="12.75" customHeight="1">
      <c r="A624" s="1"/>
      <c r="B624" s="1"/>
      <c r="C624" s="1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4"/>
      <c r="AZ624" s="2"/>
      <c r="BA624" s="2"/>
      <c r="BB624" s="2"/>
      <c r="BC624" s="2"/>
      <c r="BD624" s="2"/>
      <c r="BE624" s="4"/>
      <c r="BF624" s="4"/>
      <c r="BG624" s="4"/>
      <c r="BH624" s="4"/>
      <c r="BI624" s="4"/>
      <c r="BJ624" s="4"/>
      <c r="BK624" s="4"/>
      <c r="BL624" s="4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5"/>
      <c r="BZ624" s="2"/>
      <c r="CA624" s="2"/>
    </row>
    <row r="625" spans="1:79" ht="12.75" customHeight="1">
      <c r="A625" s="1"/>
      <c r="B625" s="1"/>
      <c r="C625" s="1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4"/>
      <c r="AZ625" s="2"/>
      <c r="BA625" s="2"/>
      <c r="BB625" s="2"/>
      <c r="BC625" s="2"/>
      <c r="BD625" s="2"/>
      <c r="BE625" s="4"/>
      <c r="BF625" s="4"/>
      <c r="BG625" s="4"/>
      <c r="BH625" s="4"/>
      <c r="BI625" s="4"/>
      <c r="BJ625" s="4"/>
      <c r="BK625" s="4"/>
      <c r="BL625" s="4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5"/>
      <c r="BZ625" s="2"/>
      <c r="CA625" s="2"/>
    </row>
    <row r="626" spans="1:79" ht="12.75" customHeight="1">
      <c r="A626" s="1"/>
      <c r="B626" s="1"/>
      <c r="C626" s="1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4"/>
      <c r="AZ626" s="2"/>
      <c r="BA626" s="2"/>
      <c r="BB626" s="2"/>
      <c r="BC626" s="2"/>
      <c r="BD626" s="2"/>
      <c r="BE626" s="4"/>
      <c r="BF626" s="4"/>
      <c r="BG626" s="4"/>
      <c r="BH626" s="4"/>
      <c r="BI626" s="4"/>
      <c r="BJ626" s="4"/>
      <c r="BK626" s="4"/>
      <c r="BL626" s="4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5"/>
      <c r="BZ626" s="2"/>
      <c r="CA626" s="2"/>
    </row>
    <row r="627" spans="1:79" ht="12.75" customHeight="1">
      <c r="A627" s="1"/>
      <c r="B627" s="1"/>
      <c r="C627" s="1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4"/>
      <c r="AZ627" s="2"/>
      <c r="BA627" s="2"/>
      <c r="BB627" s="2"/>
      <c r="BC627" s="2"/>
      <c r="BD627" s="2"/>
      <c r="BE627" s="4"/>
      <c r="BF627" s="4"/>
      <c r="BG627" s="4"/>
      <c r="BH627" s="4"/>
      <c r="BI627" s="4"/>
      <c r="BJ627" s="4"/>
      <c r="BK627" s="4"/>
      <c r="BL627" s="4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5"/>
      <c r="BZ627" s="2"/>
      <c r="CA627" s="2"/>
    </row>
    <row r="628" spans="1:79" ht="12.75" customHeight="1">
      <c r="A628" s="1"/>
      <c r="B628" s="1"/>
      <c r="C628" s="1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4"/>
      <c r="AZ628" s="2"/>
      <c r="BA628" s="2"/>
      <c r="BB628" s="2"/>
      <c r="BC628" s="2"/>
      <c r="BD628" s="2"/>
      <c r="BE628" s="4"/>
      <c r="BF628" s="4"/>
      <c r="BG628" s="4"/>
      <c r="BH628" s="4"/>
      <c r="BI628" s="4"/>
      <c r="BJ628" s="4"/>
      <c r="BK628" s="4"/>
      <c r="BL628" s="4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5"/>
      <c r="BZ628" s="2"/>
      <c r="CA628" s="2"/>
    </row>
    <row r="629" spans="1:79" ht="12.75" customHeight="1">
      <c r="A629" s="1"/>
      <c r="B629" s="1"/>
      <c r="C629" s="1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4"/>
      <c r="AZ629" s="2"/>
      <c r="BA629" s="2"/>
      <c r="BB629" s="2"/>
      <c r="BC629" s="2"/>
      <c r="BD629" s="2"/>
      <c r="BE629" s="4"/>
      <c r="BF629" s="4"/>
      <c r="BG629" s="4"/>
      <c r="BH629" s="4"/>
      <c r="BI629" s="4"/>
      <c r="BJ629" s="4"/>
      <c r="BK629" s="4"/>
      <c r="BL629" s="4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5"/>
      <c r="BZ629" s="2"/>
      <c r="CA629" s="2"/>
    </row>
    <row r="630" spans="1:79" ht="12.75" customHeight="1">
      <c r="A630" s="1"/>
      <c r="B630" s="1"/>
      <c r="C630" s="1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4"/>
      <c r="AZ630" s="2"/>
      <c r="BA630" s="2"/>
      <c r="BB630" s="2"/>
      <c r="BC630" s="2"/>
      <c r="BD630" s="2"/>
      <c r="BE630" s="4"/>
      <c r="BF630" s="4"/>
      <c r="BG630" s="4"/>
      <c r="BH630" s="4"/>
      <c r="BI630" s="4"/>
      <c r="BJ630" s="4"/>
      <c r="BK630" s="4"/>
      <c r="BL630" s="4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5"/>
      <c r="BZ630" s="2"/>
      <c r="CA630" s="2"/>
    </row>
    <row r="631" spans="1:79" ht="12.75" customHeight="1">
      <c r="A631" s="1"/>
      <c r="B631" s="1"/>
      <c r="C631" s="1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4"/>
      <c r="AZ631" s="2"/>
      <c r="BA631" s="2"/>
      <c r="BB631" s="2"/>
      <c r="BC631" s="2"/>
      <c r="BD631" s="2"/>
      <c r="BE631" s="4"/>
      <c r="BF631" s="4"/>
      <c r="BG631" s="4"/>
      <c r="BH631" s="4"/>
      <c r="BI631" s="4"/>
      <c r="BJ631" s="4"/>
      <c r="BK631" s="4"/>
      <c r="BL631" s="4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5"/>
      <c r="BZ631" s="2"/>
      <c r="CA631" s="2"/>
    </row>
    <row r="632" spans="1:79" ht="12.75" customHeight="1">
      <c r="A632" s="1"/>
      <c r="B632" s="1"/>
      <c r="C632" s="1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4"/>
      <c r="AZ632" s="2"/>
      <c r="BA632" s="2"/>
      <c r="BB632" s="2"/>
      <c r="BC632" s="2"/>
      <c r="BD632" s="2"/>
      <c r="BE632" s="4"/>
      <c r="BF632" s="4"/>
      <c r="BG632" s="4"/>
      <c r="BH632" s="4"/>
      <c r="BI632" s="4"/>
      <c r="BJ632" s="4"/>
      <c r="BK632" s="4"/>
      <c r="BL632" s="4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5"/>
      <c r="BZ632" s="2"/>
      <c r="CA632" s="2"/>
    </row>
    <row r="633" spans="1:79" ht="12.75" customHeight="1">
      <c r="A633" s="1"/>
      <c r="B633" s="1"/>
      <c r="C633" s="1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4"/>
      <c r="AZ633" s="2"/>
      <c r="BA633" s="2"/>
      <c r="BB633" s="2"/>
      <c r="BC633" s="2"/>
      <c r="BD633" s="2"/>
      <c r="BE633" s="4"/>
      <c r="BF633" s="4"/>
      <c r="BG633" s="4"/>
      <c r="BH633" s="4"/>
      <c r="BI633" s="4"/>
      <c r="BJ633" s="4"/>
      <c r="BK633" s="4"/>
      <c r="BL633" s="4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5"/>
      <c r="BZ633" s="2"/>
      <c r="CA633" s="2"/>
    </row>
    <row r="634" spans="1:79" ht="12.75" customHeight="1">
      <c r="A634" s="1"/>
      <c r="B634" s="1"/>
      <c r="C634" s="1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4"/>
      <c r="AZ634" s="2"/>
      <c r="BA634" s="2"/>
      <c r="BB634" s="2"/>
      <c r="BC634" s="2"/>
      <c r="BD634" s="2"/>
      <c r="BE634" s="4"/>
      <c r="BF634" s="4"/>
      <c r="BG634" s="4"/>
      <c r="BH634" s="4"/>
      <c r="BI634" s="4"/>
      <c r="BJ634" s="4"/>
      <c r="BK634" s="4"/>
      <c r="BL634" s="4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5"/>
      <c r="BZ634" s="2"/>
      <c r="CA634" s="2"/>
    </row>
    <row r="635" spans="1:79" ht="12.75" customHeight="1">
      <c r="A635" s="1"/>
      <c r="B635" s="1"/>
      <c r="C635" s="1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4"/>
      <c r="AZ635" s="2"/>
      <c r="BA635" s="2"/>
      <c r="BB635" s="2"/>
      <c r="BC635" s="2"/>
      <c r="BD635" s="2"/>
      <c r="BE635" s="4"/>
      <c r="BF635" s="4"/>
      <c r="BG635" s="4"/>
      <c r="BH635" s="4"/>
      <c r="BI635" s="4"/>
      <c r="BJ635" s="4"/>
      <c r="BK635" s="4"/>
      <c r="BL635" s="4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5"/>
      <c r="BZ635" s="2"/>
      <c r="CA635" s="2"/>
    </row>
    <row r="636" spans="1:79" ht="12.75" customHeight="1">
      <c r="A636" s="1"/>
      <c r="B636" s="1"/>
      <c r="C636" s="1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3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4"/>
      <c r="AZ636" s="2"/>
      <c r="BA636" s="2"/>
      <c r="BB636" s="2"/>
      <c r="BC636" s="2"/>
      <c r="BD636" s="2"/>
      <c r="BE636" s="4"/>
      <c r="BF636" s="4"/>
      <c r="BG636" s="4"/>
      <c r="BH636" s="4"/>
      <c r="BI636" s="4"/>
      <c r="BJ636" s="4"/>
      <c r="BK636" s="4"/>
      <c r="BL636" s="4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5"/>
      <c r="BZ636" s="2"/>
      <c r="CA636" s="2"/>
    </row>
    <row r="637" spans="1:79" ht="12.75" customHeight="1">
      <c r="A637" s="1"/>
      <c r="B637" s="1"/>
      <c r="C637" s="1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3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4"/>
      <c r="AZ637" s="2"/>
      <c r="BA637" s="2"/>
      <c r="BB637" s="2"/>
      <c r="BC637" s="2"/>
      <c r="BD637" s="2"/>
      <c r="BE637" s="4"/>
      <c r="BF637" s="4"/>
      <c r="BG637" s="4"/>
      <c r="BH637" s="4"/>
      <c r="BI637" s="4"/>
      <c r="BJ637" s="4"/>
      <c r="BK637" s="4"/>
      <c r="BL637" s="4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5"/>
      <c r="BZ637" s="2"/>
      <c r="CA637" s="2"/>
    </row>
    <row r="638" spans="1:79" ht="12.75" customHeight="1">
      <c r="A638" s="1"/>
      <c r="B638" s="1"/>
      <c r="C638" s="1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3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4"/>
      <c r="AZ638" s="2"/>
      <c r="BA638" s="2"/>
      <c r="BB638" s="2"/>
      <c r="BC638" s="2"/>
      <c r="BD638" s="2"/>
      <c r="BE638" s="4"/>
      <c r="BF638" s="4"/>
      <c r="BG638" s="4"/>
      <c r="BH638" s="4"/>
      <c r="BI638" s="4"/>
      <c r="BJ638" s="4"/>
      <c r="BK638" s="4"/>
      <c r="BL638" s="4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5"/>
      <c r="BZ638" s="2"/>
      <c r="CA638" s="2"/>
    </row>
    <row r="639" spans="1:79" ht="12.75" customHeight="1">
      <c r="A639" s="1"/>
      <c r="B639" s="1"/>
      <c r="C639" s="1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3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4"/>
      <c r="AZ639" s="2"/>
      <c r="BA639" s="2"/>
      <c r="BB639" s="2"/>
      <c r="BC639" s="2"/>
      <c r="BD639" s="2"/>
      <c r="BE639" s="4"/>
      <c r="BF639" s="4"/>
      <c r="BG639" s="4"/>
      <c r="BH639" s="4"/>
      <c r="BI639" s="4"/>
      <c r="BJ639" s="4"/>
      <c r="BK639" s="4"/>
      <c r="BL639" s="4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5"/>
      <c r="BZ639" s="2"/>
      <c r="CA639" s="2"/>
    </row>
    <row r="640" spans="1:79" ht="12.75" customHeight="1">
      <c r="A640" s="1"/>
      <c r="B640" s="1"/>
      <c r="C640" s="1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3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4"/>
      <c r="AZ640" s="2"/>
      <c r="BA640" s="2"/>
      <c r="BB640" s="2"/>
      <c r="BC640" s="2"/>
      <c r="BD640" s="2"/>
      <c r="BE640" s="4"/>
      <c r="BF640" s="4"/>
      <c r="BG640" s="4"/>
      <c r="BH640" s="4"/>
      <c r="BI640" s="4"/>
      <c r="BJ640" s="4"/>
      <c r="BK640" s="4"/>
      <c r="BL640" s="4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5"/>
      <c r="BZ640" s="2"/>
      <c r="CA640" s="2"/>
    </row>
    <row r="641" spans="1:79" ht="12.75" customHeight="1">
      <c r="A641" s="1"/>
      <c r="B641" s="1"/>
      <c r="C641" s="1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3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4"/>
      <c r="AZ641" s="2"/>
      <c r="BA641" s="2"/>
      <c r="BB641" s="2"/>
      <c r="BC641" s="2"/>
      <c r="BD641" s="2"/>
      <c r="BE641" s="4"/>
      <c r="BF641" s="4"/>
      <c r="BG641" s="4"/>
      <c r="BH641" s="4"/>
      <c r="BI641" s="4"/>
      <c r="BJ641" s="4"/>
      <c r="BK641" s="4"/>
      <c r="BL641" s="4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5"/>
      <c r="BZ641" s="2"/>
      <c r="CA641" s="2"/>
    </row>
    <row r="642" spans="1:79" ht="12.75" customHeight="1">
      <c r="A642" s="1"/>
      <c r="B642" s="1"/>
      <c r="C642" s="1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3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4"/>
      <c r="AZ642" s="2"/>
      <c r="BA642" s="2"/>
      <c r="BB642" s="2"/>
      <c r="BC642" s="2"/>
      <c r="BD642" s="2"/>
      <c r="BE642" s="4"/>
      <c r="BF642" s="4"/>
      <c r="BG642" s="4"/>
      <c r="BH642" s="4"/>
      <c r="BI642" s="4"/>
      <c r="BJ642" s="4"/>
      <c r="BK642" s="4"/>
      <c r="BL642" s="4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5"/>
      <c r="BZ642" s="2"/>
      <c r="CA642" s="2"/>
    </row>
    <row r="643" spans="1:79" ht="12.75" customHeight="1">
      <c r="A643" s="1"/>
      <c r="B643" s="1"/>
      <c r="C643" s="1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3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4"/>
      <c r="AZ643" s="2"/>
      <c r="BA643" s="2"/>
      <c r="BB643" s="2"/>
      <c r="BC643" s="2"/>
      <c r="BD643" s="2"/>
      <c r="BE643" s="4"/>
      <c r="BF643" s="4"/>
      <c r="BG643" s="4"/>
      <c r="BH643" s="4"/>
      <c r="BI643" s="4"/>
      <c r="BJ643" s="4"/>
      <c r="BK643" s="4"/>
      <c r="BL643" s="4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5"/>
      <c r="BZ643" s="2"/>
      <c r="CA643" s="2"/>
    </row>
    <row r="644" spans="1:79" ht="12.75" customHeight="1">
      <c r="A644" s="1"/>
      <c r="B644" s="1"/>
      <c r="C644" s="1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3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4"/>
      <c r="AZ644" s="2"/>
      <c r="BA644" s="2"/>
      <c r="BB644" s="2"/>
      <c r="BC644" s="2"/>
      <c r="BD644" s="2"/>
      <c r="BE644" s="4"/>
      <c r="BF644" s="4"/>
      <c r="BG644" s="4"/>
      <c r="BH644" s="4"/>
      <c r="BI644" s="4"/>
      <c r="BJ644" s="4"/>
      <c r="BK644" s="4"/>
      <c r="BL644" s="4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5"/>
      <c r="BZ644" s="2"/>
      <c r="CA644" s="2"/>
    </row>
    <row r="645" spans="1:79" ht="12.75" customHeight="1">
      <c r="A645" s="1"/>
      <c r="B645" s="1"/>
      <c r="C645" s="1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3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4"/>
      <c r="AZ645" s="2"/>
      <c r="BA645" s="2"/>
      <c r="BB645" s="2"/>
      <c r="BC645" s="2"/>
      <c r="BD645" s="2"/>
      <c r="BE645" s="4"/>
      <c r="BF645" s="4"/>
      <c r="BG645" s="4"/>
      <c r="BH645" s="4"/>
      <c r="BI645" s="4"/>
      <c r="BJ645" s="4"/>
      <c r="BK645" s="4"/>
      <c r="BL645" s="4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5"/>
      <c r="BZ645" s="2"/>
      <c r="CA645" s="2"/>
    </row>
    <row r="646" spans="1:79" ht="12.75" customHeight="1">
      <c r="A646" s="1"/>
      <c r="B646" s="1"/>
      <c r="C646" s="1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3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4"/>
      <c r="AZ646" s="2"/>
      <c r="BA646" s="2"/>
      <c r="BB646" s="2"/>
      <c r="BC646" s="2"/>
      <c r="BD646" s="2"/>
      <c r="BE646" s="4"/>
      <c r="BF646" s="4"/>
      <c r="BG646" s="4"/>
      <c r="BH646" s="4"/>
      <c r="BI646" s="4"/>
      <c r="BJ646" s="4"/>
      <c r="BK646" s="4"/>
      <c r="BL646" s="4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5"/>
      <c r="BZ646" s="2"/>
      <c r="CA646" s="2"/>
    </row>
    <row r="647" spans="1:79" ht="12.75" customHeight="1">
      <c r="A647" s="1"/>
      <c r="B647" s="1"/>
      <c r="C647" s="1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3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4"/>
      <c r="AZ647" s="2"/>
      <c r="BA647" s="2"/>
      <c r="BB647" s="2"/>
      <c r="BC647" s="2"/>
      <c r="BD647" s="2"/>
      <c r="BE647" s="4"/>
      <c r="BF647" s="4"/>
      <c r="BG647" s="4"/>
      <c r="BH647" s="4"/>
      <c r="BI647" s="4"/>
      <c r="BJ647" s="4"/>
      <c r="BK647" s="4"/>
      <c r="BL647" s="4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5"/>
      <c r="BZ647" s="2"/>
      <c r="CA647" s="2"/>
    </row>
    <row r="648" spans="1:79" ht="12.75" customHeight="1">
      <c r="A648" s="1"/>
      <c r="B648" s="1"/>
      <c r="C648" s="1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3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4"/>
      <c r="AZ648" s="2"/>
      <c r="BA648" s="2"/>
      <c r="BB648" s="2"/>
      <c r="BC648" s="2"/>
      <c r="BD648" s="2"/>
      <c r="BE648" s="4"/>
      <c r="BF648" s="4"/>
      <c r="BG648" s="4"/>
      <c r="BH648" s="4"/>
      <c r="BI648" s="4"/>
      <c r="BJ648" s="4"/>
      <c r="BK648" s="4"/>
      <c r="BL648" s="4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5"/>
      <c r="BZ648" s="2"/>
      <c r="CA648" s="2"/>
    </row>
    <row r="649" spans="1:79" ht="12.75" customHeight="1">
      <c r="A649" s="1"/>
      <c r="B649" s="1"/>
      <c r="C649" s="1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3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4"/>
      <c r="AZ649" s="2"/>
      <c r="BA649" s="2"/>
      <c r="BB649" s="2"/>
      <c r="BC649" s="2"/>
      <c r="BD649" s="2"/>
      <c r="BE649" s="4"/>
      <c r="BF649" s="4"/>
      <c r="BG649" s="4"/>
      <c r="BH649" s="4"/>
      <c r="BI649" s="4"/>
      <c r="BJ649" s="4"/>
      <c r="BK649" s="4"/>
      <c r="BL649" s="4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5"/>
      <c r="BZ649" s="2"/>
      <c r="CA649" s="2"/>
    </row>
    <row r="650" spans="1:79" ht="12.75" customHeight="1">
      <c r="A650" s="1"/>
      <c r="B650" s="1"/>
      <c r="C650" s="1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3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4"/>
      <c r="AZ650" s="2"/>
      <c r="BA650" s="2"/>
      <c r="BB650" s="2"/>
      <c r="BC650" s="2"/>
      <c r="BD650" s="2"/>
      <c r="BE650" s="4"/>
      <c r="BF650" s="4"/>
      <c r="BG650" s="4"/>
      <c r="BH650" s="4"/>
      <c r="BI650" s="4"/>
      <c r="BJ650" s="4"/>
      <c r="BK650" s="4"/>
      <c r="BL650" s="4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5"/>
      <c r="BZ650" s="2"/>
      <c r="CA650" s="2"/>
    </row>
    <row r="651" spans="1:79" ht="12.75" customHeight="1">
      <c r="A651" s="1"/>
      <c r="B651" s="1"/>
      <c r="C651" s="1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3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4"/>
      <c r="AZ651" s="2"/>
      <c r="BA651" s="2"/>
      <c r="BB651" s="2"/>
      <c r="BC651" s="2"/>
      <c r="BD651" s="2"/>
      <c r="BE651" s="4"/>
      <c r="BF651" s="4"/>
      <c r="BG651" s="4"/>
      <c r="BH651" s="4"/>
      <c r="BI651" s="4"/>
      <c r="BJ651" s="4"/>
      <c r="BK651" s="4"/>
      <c r="BL651" s="4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5"/>
      <c r="BZ651" s="2"/>
      <c r="CA651" s="2"/>
    </row>
    <row r="652" spans="1:79" ht="12.75" customHeight="1">
      <c r="A652" s="1"/>
      <c r="B652" s="1"/>
      <c r="C652" s="1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3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4"/>
      <c r="AZ652" s="2"/>
      <c r="BA652" s="2"/>
      <c r="BB652" s="2"/>
      <c r="BC652" s="2"/>
      <c r="BD652" s="2"/>
      <c r="BE652" s="4"/>
      <c r="BF652" s="4"/>
      <c r="BG652" s="4"/>
      <c r="BH652" s="4"/>
      <c r="BI652" s="4"/>
      <c r="BJ652" s="4"/>
      <c r="BK652" s="4"/>
      <c r="BL652" s="4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5"/>
      <c r="BZ652" s="2"/>
      <c r="CA652" s="2"/>
    </row>
    <row r="653" spans="1:79" ht="12.75" customHeight="1">
      <c r="A653" s="1"/>
      <c r="B653" s="1"/>
      <c r="C653" s="1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3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4"/>
      <c r="AZ653" s="2"/>
      <c r="BA653" s="2"/>
      <c r="BB653" s="2"/>
      <c r="BC653" s="2"/>
      <c r="BD653" s="2"/>
      <c r="BE653" s="4"/>
      <c r="BF653" s="4"/>
      <c r="BG653" s="4"/>
      <c r="BH653" s="4"/>
      <c r="BI653" s="4"/>
      <c r="BJ653" s="4"/>
      <c r="BK653" s="4"/>
      <c r="BL653" s="4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5"/>
      <c r="BZ653" s="2"/>
      <c r="CA653" s="2"/>
    </row>
    <row r="654" spans="1:79" ht="12.75" customHeight="1">
      <c r="A654" s="1"/>
      <c r="B654" s="1"/>
      <c r="C654" s="1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3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4"/>
      <c r="AZ654" s="2"/>
      <c r="BA654" s="2"/>
      <c r="BB654" s="2"/>
      <c r="BC654" s="2"/>
      <c r="BD654" s="2"/>
      <c r="BE654" s="4"/>
      <c r="BF654" s="4"/>
      <c r="BG654" s="4"/>
      <c r="BH654" s="4"/>
      <c r="BI654" s="4"/>
      <c r="BJ654" s="4"/>
      <c r="BK654" s="4"/>
      <c r="BL654" s="4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5"/>
      <c r="BZ654" s="2"/>
      <c r="CA654" s="2"/>
    </row>
    <row r="655" spans="1:79" ht="12.75" customHeight="1">
      <c r="A655" s="1"/>
      <c r="B655" s="1"/>
      <c r="C655" s="1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3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4"/>
      <c r="AZ655" s="2"/>
      <c r="BA655" s="2"/>
      <c r="BB655" s="2"/>
      <c r="BC655" s="2"/>
      <c r="BD655" s="2"/>
      <c r="BE655" s="4"/>
      <c r="BF655" s="4"/>
      <c r="BG655" s="4"/>
      <c r="BH655" s="4"/>
      <c r="BI655" s="4"/>
      <c r="BJ655" s="4"/>
      <c r="BK655" s="4"/>
      <c r="BL655" s="4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5"/>
      <c r="BZ655" s="2"/>
      <c r="CA655" s="2"/>
    </row>
    <row r="656" spans="1:79" ht="12.75" customHeight="1">
      <c r="A656" s="1"/>
      <c r="B656" s="1"/>
      <c r="C656" s="1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3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4"/>
      <c r="AZ656" s="2"/>
      <c r="BA656" s="2"/>
      <c r="BB656" s="2"/>
      <c r="BC656" s="2"/>
      <c r="BD656" s="2"/>
      <c r="BE656" s="4"/>
      <c r="BF656" s="4"/>
      <c r="BG656" s="4"/>
      <c r="BH656" s="4"/>
      <c r="BI656" s="4"/>
      <c r="BJ656" s="4"/>
      <c r="BK656" s="4"/>
      <c r="BL656" s="4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5"/>
      <c r="BZ656" s="2"/>
      <c r="CA656" s="2"/>
    </row>
    <row r="657" spans="1:79" ht="12.75" customHeight="1">
      <c r="A657" s="1"/>
      <c r="B657" s="1"/>
      <c r="C657" s="1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3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4"/>
      <c r="AZ657" s="2"/>
      <c r="BA657" s="2"/>
      <c r="BB657" s="2"/>
      <c r="BC657" s="2"/>
      <c r="BD657" s="2"/>
      <c r="BE657" s="4"/>
      <c r="BF657" s="4"/>
      <c r="BG657" s="4"/>
      <c r="BH657" s="4"/>
      <c r="BI657" s="4"/>
      <c r="BJ657" s="4"/>
      <c r="BK657" s="4"/>
      <c r="BL657" s="4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5"/>
      <c r="BZ657" s="2"/>
      <c r="CA657" s="2"/>
    </row>
    <row r="658" spans="1:79" ht="12.75" customHeight="1">
      <c r="A658" s="1"/>
      <c r="B658" s="1"/>
      <c r="C658" s="1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3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4"/>
      <c r="AZ658" s="2"/>
      <c r="BA658" s="2"/>
      <c r="BB658" s="2"/>
      <c r="BC658" s="2"/>
      <c r="BD658" s="2"/>
      <c r="BE658" s="4"/>
      <c r="BF658" s="4"/>
      <c r="BG658" s="4"/>
      <c r="BH658" s="4"/>
      <c r="BI658" s="4"/>
      <c r="BJ658" s="4"/>
      <c r="BK658" s="4"/>
      <c r="BL658" s="4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5"/>
      <c r="BZ658" s="2"/>
      <c r="CA658" s="2"/>
    </row>
    <row r="659" spans="1:79" ht="12.75" customHeight="1">
      <c r="A659" s="1"/>
      <c r="B659" s="1"/>
      <c r="C659" s="1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3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4"/>
      <c r="AZ659" s="2"/>
      <c r="BA659" s="2"/>
      <c r="BB659" s="2"/>
      <c r="BC659" s="2"/>
      <c r="BD659" s="2"/>
      <c r="BE659" s="4"/>
      <c r="BF659" s="4"/>
      <c r="BG659" s="4"/>
      <c r="BH659" s="4"/>
      <c r="BI659" s="4"/>
      <c r="BJ659" s="4"/>
      <c r="BK659" s="4"/>
      <c r="BL659" s="4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5"/>
      <c r="BZ659" s="2"/>
      <c r="CA659" s="2"/>
    </row>
    <row r="660" spans="1:79" ht="12.75" customHeight="1">
      <c r="A660" s="1"/>
      <c r="B660" s="1"/>
      <c r="C660" s="1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3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4"/>
      <c r="AZ660" s="2"/>
      <c r="BA660" s="2"/>
      <c r="BB660" s="2"/>
      <c r="BC660" s="2"/>
      <c r="BD660" s="2"/>
      <c r="BE660" s="4"/>
      <c r="BF660" s="4"/>
      <c r="BG660" s="4"/>
      <c r="BH660" s="4"/>
      <c r="BI660" s="4"/>
      <c r="BJ660" s="4"/>
      <c r="BK660" s="4"/>
      <c r="BL660" s="4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5"/>
      <c r="BZ660" s="2"/>
      <c r="CA660" s="2"/>
    </row>
    <row r="661" spans="1:79" ht="12.75" customHeight="1">
      <c r="A661" s="1"/>
      <c r="B661" s="1"/>
      <c r="C661" s="1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3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4"/>
      <c r="AZ661" s="2"/>
      <c r="BA661" s="2"/>
      <c r="BB661" s="2"/>
      <c r="BC661" s="2"/>
      <c r="BD661" s="2"/>
      <c r="BE661" s="4"/>
      <c r="BF661" s="4"/>
      <c r="BG661" s="4"/>
      <c r="BH661" s="4"/>
      <c r="BI661" s="4"/>
      <c r="BJ661" s="4"/>
      <c r="BK661" s="4"/>
      <c r="BL661" s="4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5"/>
      <c r="BZ661" s="2"/>
      <c r="CA661" s="2"/>
    </row>
    <row r="662" spans="1:79" ht="12.75" customHeight="1">
      <c r="A662" s="1"/>
      <c r="B662" s="1"/>
      <c r="C662" s="1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3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4"/>
      <c r="AZ662" s="2"/>
      <c r="BA662" s="2"/>
      <c r="BB662" s="2"/>
      <c r="BC662" s="2"/>
      <c r="BD662" s="2"/>
      <c r="BE662" s="4"/>
      <c r="BF662" s="4"/>
      <c r="BG662" s="4"/>
      <c r="BH662" s="4"/>
      <c r="BI662" s="4"/>
      <c r="BJ662" s="4"/>
      <c r="BK662" s="4"/>
      <c r="BL662" s="4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5"/>
      <c r="BZ662" s="2"/>
      <c r="CA662" s="2"/>
    </row>
    <row r="663" spans="1:79" ht="12.75" customHeight="1">
      <c r="A663" s="1"/>
      <c r="B663" s="1"/>
      <c r="C663" s="1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3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4"/>
      <c r="AZ663" s="2"/>
      <c r="BA663" s="2"/>
      <c r="BB663" s="2"/>
      <c r="BC663" s="2"/>
      <c r="BD663" s="2"/>
      <c r="BE663" s="4"/>
      <c r="BF663" s="4"/>
      <c r="BG663" s="4"/>
      <c r="BH663" s="4"/>
      <c r="BI663" s="4"/>
      <c r="BJ663" s="4"/>
      <c r="BK663" s="4"/>
      <c r="BL663" s="4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5"/>
      <c r="BZ663" s="2"/>
      <c r="CA663" s="2"/>
    </row>
    <row r="664" spans="1:79" ht="12.75" customHeight="1">
      <c r="A664" s="1"/>
      <c r="B664" s="1"/>
      <c r="C664" s="1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3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4"/>
      <c r="AZ664" s="2"/>
      <c r="BA664" s="2"/>
      <c r="BB664" s="2"/>
      <c r="BC664" s="2"/>
      <c r="BD664" s="2"/>
      <c r="BE664" s="4"/>
      <c r="BF664" s="4"/>
      <c r="BG664" s="4"/>
      <c r="BH664" s="4"/>
      <c r="BI664" s="4"/>
      <c r="BJ664" s="4"/>
      <c r="BK664" s="4"/>
      <c r="BL664" s="4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5"/>
      <c r="BZ664" s="2"/>
      <c r="CA664" s="2"/>
    </row>
    <row r="665" spans="1:79" ht="12.75" customHeight="1">
      <c r="A665" s="1"/>
      <c r="B665" s="1"/>
      <c r="C665" s="1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3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4"/>
      <c r="AZ665" s="2"/>
      <c r="BA665" s="2"/>
      <c r="BB665" s="2"/>
      <c r="BC665" s="2"/>
      <c r="BD665" s="2"/>
      <c r="BE665" s="4"/>
      <c r="BF665" s="4"/>
      <c r="BG665" s="4"/>
      <c r="BH665" s="4"/>
      <c r="BI665" s="4"/>
      <c r="BJ665" s="4"/>
      <c r="BK665" s="4"/>
      <c r="BL665" s="4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5"/>
      <c r="BZ665" s="2"/>
      <c r="CA665" s="2"/>
    </row>
    <row r="666" spans="1:79" ht="12.75" customHeight="1">
      <c r="A666" s="1"/>
      <c r="B666" s="1"/>
      <c r="C666" s="1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3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4"/>
      <c r="AZ666" s="2"/>
      <c r="BA666" s="2"/>
      <c r="BB666" s="2"/>
      <c r="BC666" s="2"/>
      <c r="BD666" s="2"/>
      <c r="BE666" s="4"/>
      <c r="BF666" s="4"/>
      <c r="BG666" s="4"/>
      <c r="BH666" s="4"/>
      <c r="BI666" s="4"/>
      <c r="BJ666" s="4"/>
      <c r="BK666" s="4"/>
      <c r="BL666" s="4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5"/>
      <c r="BZ666" s="2"/>
      <c r="CA666" s="2"/>
    </row>
    <row r="667" spans="1:79" ht="12.75" customHeight="1">
      <c r="A667" s="1"/>
      <c r="B667" s="1"/>
      <c r="C667" s="1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3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4"/>
      <c r="AZ667" s="2"/>
      <c r="BA667" s="2"/>
      <c r="BB667" s="2"/>
      <c r="BC667" s="2"/>
      <c r="BD667" s="2"/>
      <c r="BE667" s="4"/>
      <c r="BF667" s="4"/>
      <c r="BG667" s="4"/>
      <c r="BH667" s="4"/>
      <c r="BI667" s="4"/>
      <c r="BJ667" s="4"/>
      <c r="BK667" s="4"/>
      <c r="BL667" s="4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5"/>
      <c r="BZ667" s="2"/>
      <c r="CA667" s="2"/>
    </row>
    <row r="668" spans="1:79" ht="12.75" customHeight="1">
      <c r="A668" s="1"/>
      <c r="B668" s="1"/>
      <c r="C668" s="1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3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4"/>
      <c r="AZ668" s="2"/>
      <c r="BA668" s="2"/>
      <c r="BB668" s="2"/>
      <c r="BC668" s="2"/>
      <c r="BD668" s="2"/>
      <c r="BE668" s="4"/>
      <c r="BF668" s="4"/>
      <c r="BG668" s="4"/>
      <c r="BH668" s="4"/>
      <c r="BI668" s="4"/>
      <c r="BJ668" s="4"/>
      <c r="BK668" s="4"/>
      <c r="BL668" s="4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5"/>
      <c r="BZ668" s="2"/>
      <c r="CA668" s="2"/>
    </row>
    <row r="669" spans="1:79" ht="12.75" customHeight="1">
      <c r="A669" s="1"/>
      <c r="B669" s="1"/>
      <c r="C669" s="1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3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4"/>
      <c r="AZ669" s="2"/>
      <c r="BA669" s="2"/>
      <c r="BB669" s="2"/>
      <c r="BC669" s="2"/>
      <c r="BD669" s="2"/>
      <c r="BE669" s="4"/>
      <c r="BF669" s="4"/>
      <c r="BG669" s="4"/>
      <c r="BH669" s="4"/>
      <c r="BI669" s="4"/>
      <c r="BJ669" s="4"/>
      <c r="BK669" s="4"/>
      <c r="BL669" s="4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5"/>
      <c r="BZ669" s="2"/>
      <c r="CA669" s="2"/>
    </row>
    <row r="670" spans="1:79" ht="12.75" customHeight="1">
      <c r="A670" s="1"/>
      <c r="B670" s="1"/>
      <c r="C670" s="1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3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4"/>
      <c r="AZ670" s="2"/>
      <c r="BA670" s="2"/>
      <c r="BB670" s="2"/>
      <c r="BC670" s="2"/>
      <c r="BD670" s="2"/>
      <c r="BE670" s="4"/>
      <c r="BF670" s="4"/>
      <c r="BG670" s="4"/>
      <c r="BH670" s="4"/>
      <c r="BI670" s="4"/>
      <c r="BJ670" s="4"/>
      <c r="BK670" s="4"/>
      <c r="BL670" s="4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5"/>
      <c r="BZ670" s="2"/>
      <c r="CA670" s="2"/>
    </row>
    <row r="671" spans="1:79" ht="12.75" customHeight="1">
      <c r="A671" s="1"/>
      <c r="B671" s="1"/>
      <c r="C671" s="1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3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4"/>
      <c r="AZ671" s="2"/>
      <c r="BA671" s="2"/>
      <c r="BB671" s="2"/>
      <c r="BC671" s="2"/>
      <c r="BD671" s="2"/>
      <c r="BE671" s="4"/>
      <c r="BF671" s="4"/>
      <c r="BG671" s="4"/>
      <c r="BH671" s="4"/>
      <c r="BI671" s="4"/>
      <c r="BJ671" s="4"/>
      <c r="BK671" s="4"/>
      <c r="BL671" s="4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5"/>
      <c r="BZ671" s="2"/>
      <c r="CA671" s="2"/>
    </row>
    <row r="672" spans="1:79" ht="12.75" customHeight="1">
      <c r="A672" s="1"/>
      <c r="B672" s="1"/>
      <c r="C672" s="1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3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4"/>
      <c r="AZ672" s="2"/>
      <c r="BA672" s="2"/>
      <c r="BB672" s="2"/>
      <c r="BC672" s="2"/>
      <c r="BD672" s="2"/>
      <c r="BE672" s="4"/>
      <c r="BF672" s="4"/>
      <c r="BG672" s="4"/>
      <c r="BH672" s="4"/>
      <c r="BI672" s="4"/>
      <c r="BJ672" s="4"/>
      <c r="BK672" s="4"/>
      <c r="BL672" s="4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5"/>
      <c r="BZ672" s="2"/>
      <c r="CA672" s="2"/>
    </row>
    <row r="673" spans="1:79" ht="12.75" customHeight="1">
      <c r="A673" s="1"/>
      <c r="B673" s="1"/>
      <c r="C673" s="1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3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4"/>
      <c r="AZ673" s="2"/>
      <c r="BA673" s="2"/>
      <c r="BB673" s="2"/>
      <c r="BC673" s="2"/>
      <c r="BD673" s="2"/>
      <c r="BE673" s="4"/>
      <c r="BF673" s="4"/>
      <c r="BG673" s="4"/>
      <c r="BH673" s="4"/>
      <c r="BI673" s="4"/>
      <c r="BJ673" s="4"/>
      <c r="BK673" s="4"/>
      <c r="BL673" s="4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5"/>
      <c r="BZ673" s="2"/>
      <c r="CA673" s="2"/>
    </row>
    <row r="674" spans="1:79" ht="12.75" customHeight="1">
      <c r="A674" s="1"/>
      <c r="B674" s="1"/>
      <c r="C674" s="1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3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4"/>
      <c r="AZ674" s="2"/>
      <c r="BA674" s="2"/>
      <c r="BB674" s="2"/>
      <c r="BC674" s="2"/>
      <c r="BD674" s="2"/>
      <c r="BE674" s="4"/>
      <c r="BF674" s="4"/>
      <c r="BG674" s="4"/>
      <c r="BH674" s="4"/>
      <c r="BI674" s="4"/>
      <c r="BJ674" s="4"/>
      <c r="BK674" s="4"/>
      <c r="BL674" s="4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5"/>
      <c r="BZ674" s="2"/>
      <c r="CA674" s="2"/>
    </row>
    <row r="675" spans="1:79" ht="12.75" customHeight="1">
      <c r="A675" s="1"/>
      <c r="B675" s="1"/>
      <c r="C675" s="1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3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4"/>
      <c r="AZ675" s="2"/>
      <c r="BA675" s="2"/>
      <c r="BB675" s="2"/>
      <c r="BC675" s="2"/>
      <c r="BD675" s="2"/>
      <c r="BE675" s="4"/>
      <c r="BF675" s="4"/>
      <c r="BG675" s="4"/>
      <c r="BH675" s="4"/>
      <c r="BI675" s="4"/>
      <c r="BJ675" s="4"/>
      <c r="BK675" s="4"/>
      <c r="BL675" s="4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5"/>
      <c r="BZ675" s="2"/>
      <c r="CA675" s="2"/>
    </row>
    <row r="676" spans="1:79" ht="12.75" customHeight="1">
      <c r="A676" s="1"/>
      <c r="B676" s="1"/>
      <c r="C676" s="1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3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4"/>
      <c r="AZ676" s="2"/>
      <c r="BA676" s="2"/>
      <c r="BB676" s="2"/>
      <c r="BC676" s="2"/>
      <c r="BD676" s="2"/>
      <c r="BE676" s="4"/>
      <c r="BF676" s="4"/>
      <c r="BG676" s="4"/>
      <c r="BH676" s="4"/>
      <c r="BI676" s="4"/>
      <c r="BJ676" s="4"/>
      <c r="BK676" s="4"/>
      <c r="BL676" s="4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5"/>
      <c r="BZ676" s="2"/>
      <c r="CA676" s="2"/>
    </row>
    <row r="677" spans="1:79" ht="12.75" customHeight="1">
      <c r="A677" s="1"/>
      <c r="B677" s="1"/>
      <c r="C677" s="1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3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4"/>
      <c r="AZ677" s="2"/>
      <c r="BA677" s="2"/>
      <c r="BB677" s="2"/>
      <c r="BC677" s="2"/>
      <c r="BD677" s="2"/>
      <c r="BE677" s="4"/>
      <c r="BF677" s="4"/>
      <c r="BG677" s="4"/>
      <c r="BH677" s="4"/>
      <c r="BI677" s="4"/>
      <c r="BJ677" s="4"/>
      <c r="BK677" s="4"/>
      <c r="BL677" s="4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5"/>
      <c r="BZ677" s="2"/>
      <c r="CA677" s="2"/>
    </row>
    <row r="678" spans="1:79" ht="12.75" customHeight="1">
      <c r="A678" s="1"/>
      <c r="B678" s="1"/>
      <c r="C678" s="1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3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4"/>
      <c r="AZ678" s="2"/>
      <c r="BA678" s="2"/>
      <c r="BB678" s="2"/>
      <c r="BC678" s="2"/>
      <c r="BD678" s="2"/>
      <c r="BE678" s="4"/>
      <c r="BF678" s="4"/>
      <c r="BG678" s="4"/>
      <c r="BH678" s="4"/>
      <c r="BI678" s="4"/>
      <c r="BJ678" s="4"/>
      <c r="BK678" s="4"/>
      <c r="BL678" s="4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5"/>
      <c r="BZ678" s="2"/>
      <c r="CA678" s="2"/>
    </row>
    <row r="679" spans="1:79" ht="12.75" customHeight="1">
      <c r="A679" s="1"/>
      <c r="B679" s="1"/>
      <c r="C679" s="1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3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4"/>
      <c r="AZ679" s="2"/>
      <c r="BA679" s="2"/>
      <c r="BB679" s="2"/>
      <c r="BC679" s="2"/>
      <c r="BD679" s="2"/>
      <c r="BE679" s="4"/>
      <c r="BF679" s="4"/>
      <c r="BG679" s="4"/>
      <c r="BH679" s="4"/>
      <c r="BI679" s="4"/>
      <c r="BJ679" s="4"/>
      <c r="BK679" s="4"/>
      <c r="BL679" s="4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5"/>
      <c r="BZ679" s="2"/>
      <c r="CA679" s="2"/>
    </row>
    <row r="680" spans="1:79" ht="12.75" customHeight="1">
      <c r="A680" s="1"/>
      <c r="B680" s="1"/>
      <c r="C680" s="1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3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4"/>
      <c r="AZ680" s="2"/>
      <c r="BA680" s="2"/>
      <c r="BB680" s="2"/>
      <c r="BC680" s="2"/>
      <c r="BD680" s="2"/>
      <c r="BE680" s="4"/>
      <c r="BF680" s="4"/>
      <c r="BG680" s="4"/>
      <c r="BH680" s="4"/>
      <c r="BI680" s="4"/>
      <c r="BJ680" s="4"/>
      <c r="BK680" s="4"/>
      <c r="BL680" s="4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5"/>
      <c r="BZ680" s="2"/>
      <c r="CA680" s="2"/>
    </row>
    <row r="681" spans="1:79" ht="12.75" customHeight="1">
      <c r="A681" s="1"/>
      <c r="B681" s="1"/>
      <c r="C681" s="1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3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4"/>
      <c r="AZ681" s="2"/>
      <c r="BA681" s="2"/>
      <c r="BB681" s="2"/>
      <c r="BC681" s="2"/>
      <c r="BD681" s="2"/>
      <c r="BE681" s="4"/>
      <c r="BF681" s="4"/>
      <c r="BG681" s="4"/>
      <c r="BH681" s="4"/>
      <c r="BI681" s="4"/>
      <c r="BJ681" s="4"/>
      <c r="BK681" s="4"/>
      <c r="BL681" s="4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5"/>
      <c r="BZ681" s="2"/>
      <c r="CA681" s="2"/>
    </row>
    <row r="682" spans="1:79" ht="12.75" customHeight="1">
      <c r="A682" s="1"/>
      <c r="B682" s="1"/>
      <c r="C682" s="1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3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4"/>
      <c r="AZ682" s="2"/>
      <c r="BA682" s="2"/>
      <c r="BB682" s="2"/>
      <c r="BC682" s="2"/>
      <c r="BD682" s="2"/>
      <c r="BE682" s="4"/>
      <c r="BF682" s="4"/>
      <c r="BG682" s="4"/>
      <c r="BH682" s="4"/>
      <c r="BI682" s="4"/>
      <c r="BJ682" s="4"/>
      <c r="BK682" s="4"/>
      <c r="BL682" s="4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5"/>
      <c r="BZ682" s="2"/>
      <c r="CA682" s="2"/>
    </row>
    <row r="683" spans="1:79" ht="12.75" customHeight="1">
      <c r="A683" s="1"/>
      <c r="B683" s="1"/>
      <c r="C683" s="1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3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4"/>
      <c r="AZ683" s="2"/>
      <c r="BA683" s="2"/>
      <c r="BB683" s="2"/>
      <c r="BC683" s="2"/>
      <c r="BD683" s="2"/>
      <c r="BE683" s="4"/>
      <c r="BF683" s="4"/>
      <c r="BG683" s="4"/>
      <c r="BH683" s="4"/>
      <c r="BI683" s="4"/>
      <c r="BJ683" s="4"/>
      <c r="BK683" s="4"/>
      <c r="BL683" s="4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5"/>
      <c r="BZ683" s="2"/>
      <c r="CA683" s="2"/>
    </row>
    <row r="684" spans="1:79" ht="12.75" customHeight="1">
      <c r="A684" s="1"/>
      <c r="B684" s="1"/>
      <c r="C684" s="1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3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4"/>
      <c r="AZ684" s="2"/>
      <c r="BA684" s="2"/>
      <c r="BB684" s="2"/>
      <c r="BC684" s="2"/>
      <c r="BD684" s="2"/>
      <c r="BE684" s="4"/>
      <c r="BF684" s="4"/>
      <c r="BG684" s="4"/>
      <c r="BH684" s="4"/>
      <c r="BI684" s="4"/>
      <c r="BJ684" s="4"/>
      <c r="BK684" s="4"/>
      <c r="BL684" s="4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5"/>
      <c r="BZ684" s="2"/>
      <c r="CA684" s="2"/>
    </row>
    <row r="685" spans="1:79" ht="12.75" customHeight="1">
      <c r="A685" s="1"/>
      <c r="B685" s="1"/>
      <c r="C685" s="1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3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4"/>
      <c r="AZ685" s="2"/>
      <c r="BA685" s="2"/>
      <c r="BB685" s="2"/>
      <c r="BC685" s="2"/>
      <c r="BD685" s="2"/>
      <c r="BE685" s="4"/>
      <c r="BF685" s="4"/>
      <c r="BG685" s="4"/>
      <c r="BH685" s="4"/>
      <c r="BI685" s="4"/>
      <c r="BJ685" s="4"/>
      <c r="BK685" s="4"/>
      <c r="BL685" s="4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5"/>
      <c r="BZ685" s="2"/>
      <c r="CA685" s="2"/>
    </row>
    <row r="686" spans="1:79" ht="12.75" customHeight="1">
      <c r="A686" s="1"/>
      <c r="B686" s="1"/>
      <c r="C686" s="1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3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4"/>
      <c r="AZ686" s="2"/>
      <c r="BA686" s="2"/>
      <c r="BB686" s="2"/>
      <c r="BC686" s="2"/>
      <c r="BD686" s="2"/>
      <c r="BE686" s="4"/>
      <c r="BF686" s="4"/>
      <c r="BG686" s="4"/>
      <c r="BH686" s="4"/>
      <c r="BI686" s="4"/>
      <c r="BJ686" s="4"/>
      <c r="BK686" s="4"/>
      <c r="BL686" s="4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5"/>
      <c r="BZ686" s="2"/>
      <c r="CA686" s="2"/>
    </row>
    <row r="687" spans="1:79" ht="12.75" customHeight="1">
      <c r="A687" s="1"/>
      <c r="B687" s="1"/>
      <c r="C687" s="1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3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4"/>
      <c r="AZ687" s="2"/>
      <c r="BA687" s="2"/>
      <c r="BB687" s="2"/>
      <c r="BC687" s="2"/>
      <c r="BD687" s="2"/>
      <c r="BE687" s="4"/>
      <c r="BF687" s="4"/>
      <c r="BG687" s="4"/>
      <c r="BH687" s="4"/>
      <c r="BI687" s="4"/>
      <c r="BJ687" s="4"/>
      <c r="BK687" s="4"/>
      <c r="BL687" s="4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5"/>
      <c r="BZ687" s="2"/>
      <c r="CA687" s="2"/>
    </row>
    <row r="688" spans="1:79" ht="12.75" customHeight="1">
      <c r="A688" s="1"/>
      <c r="B688" s="1"/>
      <c r="C688" s="1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3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4"/>
      <c r="AZ688" s="2"/>
      <c r="BA688" s="2"/>
      <c r="BB688" s="2"/>
      <c r="BC688" s="2"/>
      <c r="BD688" s="2"/>
      <c r="BE688" s="4"/>
      <c r="BF688" s="4"/>
      <c r="BG688" s="4"/>
      <c r="BH688" s="4"/>
      <c r="BI688" s="4"/>
      <c r="BJ688" s="4"/>
      <c r="BK688" s="4"/>
      <c r="BL688" s="4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5"/>
      <c r="BZ688" s="2"/>
      <c r="CA688" s="2"/>
    </row>
    <row r="689" spans="1:79" ht="12.75" customHeight="1">
      <c r="A689" s="1"/>
      <c r="B689" s="1"/>
      <c r="C689" s="1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3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4"/>
      <c r="AZ689" s="2"/>
      <c r="BA689" s="2"/>
      <c r="BB689" s="2"/>
      <c r="BC689" s="2"/>
      <c r="BD689" s="2"/>
      <c r="BE689" s="4"/>
      <c r="BF689" s="4"/>
      <c r="BG689" s="4"/>
      <c r="BH689" s="4"/>
      <c r="BI689" s="4"/>
      <c r="BJ689" s="4"/>
      <c r="BK689" s="4"/>
      <c r="BL689" s="4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5"/>
      <c r="BZ689" s="2"/>
      <c r="CA689" s="2"/>
    </row>
    <row r="690" spans="1:79" ht="12.75" customHeight="1">
      <c r="A690" s="1"/>
      <c r="B690" s="1"/>
      <c r="C690" s="1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3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4"/>
      <c r="AZ690" s="2"/>
      <c r="BA690" s="2"/>
      <c r="BB690" s="2"/>
      <c r="BC690" s="2"/>
      <c r="BD690" s="2"/>
      <c r="BE690" s="4"/>
      <c r="BF690" s="4"/>
      <c r="BG690" s="4"/>
      <c r="BH690" s="4"/>
      <c r="BI690" s="4"/>
      <c r="BJ690" s="4"/>
      <c r="BK690" s="4"/>
      <c r="BL690" s="4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5"/>
      <c r="BZ690" s="2"/>
      <c r="CA690" s="2"/>
    </row>
    <row r="691" spans="1:79" ht="12.75" customHeight="1">
      <c r="A691" s="1"/>
      <c r="B691" s="1"/>
      <c r="C691" s="1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3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4"/>
      <c r="AZ691" s="2"/>
      <c r="BA691" s="2"/>
      <c r="BB691" s="2"/>
      <c r="BC691" s="2"/>
      <c r="BD691" s="2"/>
      <c r="BE691" s="4"/>
      <c r="BF691" s="4"/>
      <c r="BG691" s="4"/>
      <c r="BH691" s="4"/>
      <c r="BI691" s="4"/>
      <c r="BJ691" s="4"/>
      <c r="BK691" s="4"/>
      <c r="BL691" s="4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5"/>
      <c r="BZ691" s="2"/>
      <c r="CA691" s="2"/>
    </row>
    <row r="692" spans="1:79" ht="12.75" customHeight="1">
      <c r="A692" s="1"/>
      <c r="B692" s="1"/>
      <c r="C692" s="1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3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4"/>
      <c r="AZ692" s="2"/>
      <c r="BA692" s="2"/>
      <c r="BB692" s="2"/>
      <c r="BC692" s="2"/>
      <c r="BD692" s="2"/>
      <c r="BE692" s="4"/>
      <c r="BF692" s="4"/>
      <c r="BG692" s="4"/>
      <c r="BH692" s="4"/>
      <c r="BI692" s="4"/>
      <c r="BJ692" s="4"/>
      <c r="BK692" s="4"/>
      <c r="BL692" s="4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5"/>
      <c r="BZ692" s="2"/>
      <c r="CA692" s="2"/>
    </row>
    <row r="693" spans="1:79" ht="12.75" customHeight="1">
      <c r="A693" s="1"/>
      <c r="B693" s="1"/>
      <c r="C693" s="1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3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4"/>
      <c r="AZ693" s="2"/>
      <c r="BA693" s="2"/>
      <c r="BB693" s="2"/>
      <c r="BC693" s="2"/>
      <c r="BD693" s="2"/>
      <c r="BE693" s="4"/>
      <c r="BF693" s="4"/>
      <c r="BG693" s="4"/>
      <c r="BH693" s="4"/>
      <c r="BI693" s="4"/>
      <c r="BJ693" s="4"/>
      <c r="BK693" s="4"/>
      <c r="BL693" s="4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5"/>
      <c r="BZ693" s="2"/>
      <c r="CA693" s="2"/>
    </row>
    <row r="694" spans="1:79" ht="12.75" customHeight="1">
      <c r="A694" s="1"/>
      <c r="B694" s="1"/>
      <c r="C694" s="1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3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4"/>
      <c r="AZ694" s="2"/>
      <c r="BA694" s="2"/>
      <c r="BB694" s="2"/>
      <c r="BC694" s="2"/>
      <c r="BD694" s="2"/>
      <c r="BE694" s="4"/>
      <c r="BF694" s="4"/>
      <c r="BG694" s="4"/>
      <c r="BH694" s="4"/>
      <c r="BI694" s="4"/>
      <c r="BJ694" s="4"/>
      <c r="BK694" s="4"/>
      <c r="BL694" s="4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5"/>
      <c r="BZ694" s="2"/>
      <c r="CA694" s="2"/>
    </row>
    <row r="695" spans="1:79" ht="12.75" customHeight="1">
      <c r="A695" s="1"/>
      <c r="B695" s="1"/>
      <c r="C695" s="1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3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4"/>
      <c r="AZ695" s="2"/>
      <c r="BA695" s="2"/>
      <c r="BB695" s="2"/>
      <c r="BC695" s="2"/>
      <c r="BD695" s="2"/>
      <c r="BE695" s="4"/>
      <c r="BF695" s="4"/>
      <c r="BG695" s="4"/>
      <c r="BH695" s="4"/>
      <c r="BI695" s="4"/>
      <c r="BJ695" s="4"/>
      <c r="BK695" s="4"/>
      <c r="BL695" s="4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5"/>
      <c r="BZ695" s="2"/>
      <c r="CA695" s="2"/>
    </row>
    <row r="696" spans="1:79" ht="12.75" customHeight="1">
      <c r="A696" s="1"/>
      <c r="B696" s="1"/>
      <c r="C696" s="1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3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4"/>
      <c r="AZ696" s="2"/>
      <c r="BA696" s="2"/>
      <c r="BB696" s="2"/>
      <c r="BC696" s="2"/>
      <c r="BD696" s="2"/>
      <c r="BE696" s="4"/>
      <c r="BF696" s="4"/>
      <c r="BG696" s="4"/>
      <c r="BH696" s="4"/>
      <c r="BI696" s="4"/>
      <c r="BJ696" s="4"/>
      <c r="BK696" s="4"/>
      <c r="BL696" s="4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5"/>
      <c r="BZ696" s="2"/>
      <c r="CA696" s="2"/>
    </row>
    <row r="697" spans="1:79" ht="12.75" customHeight="1">
      <c r="A697" s="1"/>
      <c r="B697" s="1"/>
      <c r="C697" s="1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3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4"/>
      <c r="AZ697" s="2"/>
      <c r="BA697" s="2"/>
      <c r="BB697" s="2"/>
      <c r="BC697" s="2"/>
      <c r="BD697" s="2"/>
      <c r="BE697" s="4"/>
      <c r="BF697" s="4"/>
      <c r="BG697" s="4"/>
      <c r="BH697" s="4"/>
      <c r="BI697" s="4"/>
      <c r="BJ697" s="4"/>
      <c r="BK697" s="4"/>
      <c r="BL697" s="4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5"/>
      <c r="BZ697" s="2"/>
      <c r="CA697" s="2"/>
    </row>
    <row r="698" spans="1:79" ht="12.75" customHeight="1">
      <c r="A698" s="1"/>
      <c r="B698" s="1"/>
      <c r="C698" s="1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3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4"/>
      <c r="AZ698" s="2"/>
      <c r="BA698" s="2"/>
      <c r="BB698" s="2"/>
      <c r="BC698" s="2"/>
      <c r="BD698" s="2"/>
      <c r="BE698" s="4"/>
      <c r="BF698" s="4"/>
      <c r="BG698" s="4"/>
      <c r="BH698" s="4"/>
      <c r="BI698" s="4"/>
      <c r="BJ698" s="4"/>
      <c r="BK698" s="4"/>
      <c r="BL698" s="4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5"/>
      <c r="BZ698" s="2"/>
      <c r="CA698" s="2"/>
    </row>
    <row r="699" spans="1:79" ht="12.75" customHeight="1">
      <c r="A699" s="1"/>
      <c r="B699" s="1"/>
      <c r="C699" s="1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3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4"/>
      <c r="AZ699" s="2"/>
      <c r="BA699" s="2"/>
      <c r="BB699" s="2"/>
      <c r="BC699" s="2"/>
      <c r="BD699" s="2"/>
      <c r="BE699" s="4"/>
      <c r="BF699" s="4"/>
      <c r="BG699" s="4"/>
      <c r="BH699" s="4"/>
      <c r="BI699" s="4"/>
      <c r="BJ699" s="4"/>
      <c r="BK699" s="4"/>
      <c r="BL699" s="4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5"/>
      <c r="BZ699" s="2"/>
      <c r="CA699" s="2"/>
    </row>
    <row r="700" spans="1:79" ht="12.75" customHeight="1">
      <c r="A700" s="1"/>
      <c r="B700" s="1"/>
      <c r="C700" s="1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3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4"/>
      <c r="AZ700" s="2"/>
      <c r="BA700" s="2"/>
      <c r="BB700" s="2"/>
      <c r="BC700" s="2"/>
      <c r="BD700" s="2"/>
      <c r="BE700" s="4"/>
      <c r="BF700" s="4"/>
      <c r="BG700" s="4"/>
      <c r="BH700" s="4"/>
      <c r="BI700" s="4"/>
      <c r="BJ700" s="4"/>
      <c r="BK700" s="4"/>
      <c r="BL700" s="4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5"/>
      <c r="BZ700" s="2"/>
      <c r="CA700" s="2"/>
    </row>
    <row r="701" spans="1:79" ht="12.75" customHeight="1">
      <c r="A701" s="1"/>
      <c r="B701" s="1"/>
      <c r="C701" s="1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3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4"/>
      <c r="AZ701" s="2"/>
      <c r="BA701" s="2"/>
      <c r="BB701" s="2"/>
      <c r="BC701" s="2"/>
      <c r="BD701" s="2"/>
      <c r="BE701" s="4"/>
      <c r="BF701" s="4"/>
      <c r="BG701" s="4"/>
      <c r="BH701" s="4"/>
      <c r="BI701" s="4"/>
      <c r="BJ701" s="4"/>
      <c r="BK701" s="4"/>
      <c r="BL701" s="4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5"/>
      <c r="BZ701" s="2"/>
      <c r="CA701" s="2"/>
    </row>
    <row r="702" spans="1:79" ht="12.75" customHeight="1">
      <c r="A702" s="1"/>
      <c r="B702" s="1"/>
      <c r="C702" s="1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3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4"/>
      <c r="AZ702" s="2"/>
      <c r="BA702" s="2"/>
      <c r="BB702" s="2"/>
      <c r="BC702" s="2"/>
      <c r="BD702" s="2"/>
      <c r="BE702" s="4"/>
      <c r="BF702" s="4"/>
      <c r="BG702" s="4"/>
      <c r="BH702" s="4"/>
      <c r="BI702" s="4"/>
      <c r="BJ702" s="4"/>
      <c r="BK702" s="4"/>
      <c r="BL702" s="4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5"/>
      <c r="BZ702" s="2"/>
      <c r="CA702" s="2"/>
    </row>
    <row r="703" spans="1:79" ht="12.75" customHeight="1">
      <c r="A703" s="1"/>
      <c r="B703" s="1"/>
      <c r="C703" s="1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3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4"/>
      <c r="AZ703" s="2"/>
      <c r="BA703" s="2"/>
      <c r="BB703" s="2"/>
      <c r="BC703" s="2"/>
      <c r="BD703" s="2"/>
      <c r="BE703" s="4"/>
      <c r="BF703" s="4"/>
      <c r="BG703" s="4"/>
      <c r="BH703" s="4"/>
      <c r="BI703" s="4"/>
      <c r="BJ703" s="4"/>
      <c r="BK703" s="4"/>
      <c r="BL703" s="4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5"/>
      <c r="BZ703" s="2"/>
      <c r="CA703" s="2"/>
    </row>
    <row r="704" spans="1:79" ht="12.75" customHeight="1">
      <c r="A704" s="1"/>
      <c r="B704" s="1"/>
      <c r="C704" s="1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3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4"/>
      <c r="AZ704" s="2"/>
      <c r="BA704" s="2"/>
      <c r="BB704" s="2"/>
      <c r="BC704" s="2"/>
      <c r="BD704" s="2"/>
      <c r="BE704" s="4"/>
      <c r="BF704" s="4"/>
      <c r="BG704" s="4"/>
      <c r="BH704" s="4"/>
      <c r="BI704" s="4"/>
      <c r="BJ704" s="4"/>
      <c r="BK704" s="4"/>
      <c r="BL704" s="4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5"/>
      <c r="BZ704" s="2"/>
      <c r="CA704" s="2"/>
    </row>
    <row r="705" spans="1:79" ht="12.75" customHeight="1">
      <c r="A705" s="1"/>
      <c r="B705" s="1"/>
      <c r="C705" s="1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3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4"/>
      <c r="AZ705" s="2"/>
      <c r="BA705" s="2"/>
      <c r="BB705" s="2"/>
      <c r="BC705" s="2"/>
      <c r="BD705" s="2"/>
      <c r="BE705" s="4"/>
      <c r="BF705" s="4"/>
      <c r="BG705" s="4"/>
      <c r="BH705" s="4"/>
      <c r="BI705" s="4"/>
      <c r="BJ705" s="4"/>
      <c r="BK705" s="4"/>
      <c r="BL705" s="4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5"/>
      <c r="BZ705" s="2"/>
      <c r="CA705" s="2"/>
    </row>
    <row r="706" spans="1:79" ht="12.75" customHeight="1">
      <c r="A706" s="1"/>
      <c r="B706" s="1"/>
      <c r="C706" s="1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3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4"/>
      <c r="AZ706" s="2"/>
      <c r="BA706" s="2"/>
      <c r="BB706" s="2"/>
      <c r="BC706" s="2"/>
      <c r="BD706" s="2"/>
      <c r="BE706" s="4"/>
      <c r="BF706" s="4"/>
      <c r="BG706" s="4"/>
      <c r="BH706" s="4"/>
      <c r="BI706" s="4"/>
      <c r="BJ706" s="4"/>
      <c r="BK706" s="4"/>
      <c r="BL706" s="4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5"/>
      <c r="BZ706" s="2"/>
      <c r="CA706" s="2"/>
    </row>
    <row r="707" spans="1:79" ht="12.75" customHeight="1">
      <c r="A707" s="1"/>
      <c r="B707" s="1"/>
      <c r="C707" s="1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3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4"/>
      <c r="AZ707" s="2"/>
      <c r="BA707" s="2"/>
      <c r="BB707" s="2"/>
      <c r="BC707" s="2"/>
      <c r="BD707" s="2"/>
      <c r="BE707" s="4"/>
      <c r="BF707" s="4"/>
      <c r="BG707" s="4"/>
      <c r="BH707" s="4"/>
      <c r="BI707" s="4"/>
      <c r="BJ707" s="4"/>
      <c r="BK707" s="4"/>
      <c r="BL707" s="4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5"/>
      <c r="BZ707" s="2"/>
      <c r="CA707" s="2"/>
    </row>
    <row r="708" spans="1:79" ht="12.75" customHeight="1">
      <c r="A708" s="1"/>
      <c r="B708" s="1"/>
      <c r="C708" s="1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3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4"/>
      <c r="AZ708" s="2"/>
      <c r="BA708" s="2"/>
      <c r="BB708" s="2"/>
      <c r="BC708" s="2"/>
      <c r="BD708" s="2"/>
      <c r="BE708" s="4"/>
      <c r="BF708" s="4"/>
      <c r="BG708" s="4"/>
      <c r="BH708" s="4"/>
      <c r="BI708" s="4"/>
      <c r="BJ708" s="4"/>
      <c r="BK708" s="4"/>
      <c r="BL708" s="4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5"/>
      <c r="BZ708" s="2"/>
      <c r="CA708" s="2"/>
    </row>
    <row r="709" spans="1:79" ht="12.75" customHeight="1">
      <c r="A709" s="1"/>
      <c r="B709" s="1"/>
      <c r="C709" s="1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3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4"/>
      <c r="AZ709" s="2"/>
      <c r="BA709" s="2"/>
      <c r="BB709" s="2"/>
      <c r="BC709" s="2"/>
      <c r="BD709" s="2"/>
      <c r="BE709" s="4"/>
      <c r="BF709" s="4"/>
      <c r="BG709" s="4"/>
      <c r="BH709" s="4"/>
      <c r="BI709" s="4"/>
      <c r="BJ709" s="4"/>
      <c r="BK709" s="4"/>
      <c r="BL709" s="4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5"/>
      <c r="BZ709" s="2"/>
      <c r="CA709" s="2"/>
    </row>
    <row r="710" spans="1:79" ht="12.75" customHeight="1">
      <c r="A710" s="1"/>
      <c r="B710" s="1"/>
      <c r="C710" s="1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3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4"/>
      <c r="AZ710" s="2"/>
      <c r="BA710" s="2"/>
      <c r="BB710" s="2"/>
      <c r="BC710" s="2"/>
      <c r="BD710" s="2"/>
      <c r="BE710" s="4"/>
      <c r="BF710" s="4"/>
      <c r="BG710" s="4"/>
      <c r="BH710" s="4"/>
      <c r="BI710" s="4"/>
      <c r="BJ710" s="4"/>
      <c r="BK710" s="4"/>
      <c r="BL710" s="4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5"/>
      <c r="BZ710" s="2"/>
      <c r="CA710" s="2"/>
    </row>
    <row r="711" spans="1:79" ht="12.75" customHeight="1">
      <c r="A711" s="1"/>
      <c r="B711" s="1"/>
      <c r="C711" s="1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3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4"/>
      <c r="AZ711" s="2"/>
      <c r="BA711" s="2"/>
      <c r="BB711" s="2"/>
      <c r="BC711" s="2"/>
      <c r="BD711" s="2"/>
      <c r="BE711" s="4"/>
      <c r="BF711" s="4"/>
      <c r="BG711" s="4"/>
      <c r="BH711" s="4"/>
      <c r="BI711" s="4"/>
      <c r="BJ711" s="4"/>
      <c r="BK711" s="4"/>
      <c r="BL711" s="4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5"/>
      <c r="BZ711" s="2"/>
      <c r="CA711" s="2"/>
    </row>
    <row r="712" spans="1:79" ht="12.75" customHeight="1">
      <c r="A712" s="1"/>
      <c r="B712" s="1"/>
      <c r="C712" s="1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3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4"/>
      <c r="AZ712" s="2"/>
      <c r="BA712" s="2"/>
      <c r="BB712" s="2"/>
      <c r="BC712" s="2"/>
      <c r="BD712" s="2"/>
      <c r="BE712" s="4"/>
      <c r="BF712" s="4"/>
      <c r="BG712" s="4"/>
      <c r="BH712" s="4"/>
      <c r="BI712" s="4"/>
      <c r="BJ712" s="4"/>
      <c r="BK712" s="4"/>
      <c r="BL712" s="4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5"/>
      <c r="BZ712" s="2"/>
      <c r="CA712" s="2"/>
    </row>
    <row r="713" spans="1:79" ht="12.75" customHeight="1">
      <c r="A713" s="1"/>
      <c r="B713" s="1"/>
      <c r="C713" s="1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3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4"/>
      <c r="AZ713" s="2"/>
      <c r="BA713" s="2"/>
      <c r="BB713" s="2"/>
      <c r="BC713" s="2"/>
      <c r="BD713" s="2"/>
      <c r="BE713" s="4"/>
      <c r="BF713" s="4"/>
      <c r="BG713" s="4"/>
      <c r="BH713" s="4"/>
      <c r="BI713" s="4"/>
      <c r="BJ713" s="4"/>
      <c r="BK713" s="4"/>
      <c r="BL713" s="4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5"/>
      <c r="BZ713" s="2"/>
      <c r="CA713" s="2"/>
    </row>
    <row r="714" spans="1:79" ht="12.75" customHeight="1">
      <c r="A714" s="1"/>
      <c r="B714" s="1"/>
      <c r="C714" s="1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3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4"/>
      <c r="AZ714" s="2"/>
      <c r="BA714" s="2"/>
      <c r="BB714" s="2"/>
      <c r="BC714" s="2"/>
      <c r="BD714" s="2"/>
      <c r="BE714" s="4"/>
      <c r="BF714" s="4"/>
      <c r="BG714" s="4"/>
      <c r="BH714" s="4"/>
      <c r="BI714" s="4"/>
      <c r="BJ714" s="4"/>
      <c r="BK714" s="4"/>
      <c r="BL714" s="4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5"/>
      <c r="BZ714" s="2"/>
      <c r="CA714" s="2"/>
    </row>
    <row r="715" spans="1:79" ht="12.75" customHeight="1">
      <c r="A715" s="1"/>
      <c r="B715" s="1"/>
      <c r="C715" s="1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3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4"/>
      <c r="AZ715" s="2"/>
      <c r="BA715" s="2"/>
      <c r="BB715" s="2"/>
      <c r="BC715" s="2"/>
      <c r="BD715" s="2"/>
      <c r="BE715" s="4"/>
      <c r="BF715" s="4"/>
      <c r="BG715" s="4"/>
      <c r="BH715" s="4"/>
      <c r="BI715" s="4"/>
      <c r="BJ715" s="4"/>
      <c r="BK715" s="4"/>
      <c r="BL715" s="4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5"/>
      <c r="BZ715" s="2"/>
      <c r="CA715" s="2"/>
    </row>
    <row r="716" spans="1:79" ht="12.75" customHeight="1">
      <c r="A716" s="1"/>
      <c r="B716" s="1"/>
      <c r="C716" s="1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3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4"/>
      <c r="AZ716" s="2"/>
      <c r="BA716" s="2"/>
      <c r="BB716" s="2"/>
      <c r="BC716" s="2"/>
      <c r="BD716" s="2"/>
      <c r="BE716" s="4"/>
      <c r="BF716" s="4"/>
      <c r="BG716" s="4"/>
      <c r="BH716" s="4"/>
      <c r="BI716" s="4"/>
      <c r="BJ716" s="4"/>
      <c r="BK716" s="4"/>
      <c r="BL716" s="4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5"/>
      <c r="BZ716" s="2"/>
      <c r="CA716" s="2"/>
    </row>
    <row r="717" spans="1:79" ht="12.75" customHeight="1">
      <c r="A717" s="1"/>
      <c r="B717" s="1"/>
      <c r="C717" s="1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3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4"/>
      <c r="AZ717" s="2"/>
      <c r="BA717" s="2"/>
      <c r="BB717" s="2"/>
      <c r="BC717" s="2"/>
      <c r="BD717" s="2"/>
      <c r="BE717" s="4"/>
      <c r="BF717" s="4"/>
      <c r="BG717" s="4"/>
      <c r="BH717" s="4"/>
      <c r="BI717" s="4"/>
      <c r="BJ717" s="4"/>
      <c r="BK717" s="4"/>
      <c r="BL717" s="4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5"/>
      <c r="BZ717" s="2"/>
      <c r="CA717" s="2"/>
    </row>
    <row r="718" spans="1:79" ht="12.75" customHeight="1">
      <c r="A718" s="1"/>
      <c r="B718" s="1"/>
      <c r="C718" s="1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3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4"/>
      <c r="AZ718" s="2"/>
      <c r="BA718" s="2"/>
      <c r="BB718" s="2"/>
      <c r="BC718" s="2"/>
      <c r="BD718" s="2"/>
      <c r="BE718" s="4"/>
      <c r="BF718" s="4"/>
      <c r="BG718" s="4"/>
      <c r="BH718" s="4"/>
      <c r="BI718" s="4"/>
      <c r="BJ718" s="4"/>
      <c r="BK718" s="4"/>
      <c r="BL718" s="4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5"/>
      <c r="BZ718" s="2"/>
      <c r="CA718" s="2"/>
    </row>
    <row r="719" spans="1:79" ht="12.75" customHeight="1">
      <c r="A719" s="1"/>
      <c r="B719" s="1"/>
      <c r="C719" s="1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3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4"/>
      <c r="AZ719" s="2"/>
      <c r="BA719" s="2"/>
      <c r="BB719" s="2"/>
      <c r="BC719" s="2"/>
      <c r="BD719" s="2"/>
      <c r="BE719" s="4"/>
      <c r="BF719" s="4"/>
      <c r="BG719" s="4"/>
      <c r="BH719" s="4"/>
      <c r="BI719" s="4"/>
      <c r="BJ719" s="4"/>
      <c r="BK719" s="4"/>
      <c r="BL719" s="4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5"/>
      <c r="BZ719" s="2"/>
      <c r="CA719" s="2"/>
    </row>
    <row r="720" spans="1:79" ht="12.75" customHeight="1">
      <c r="A720" s="1"/>
      <c r="B720" s="1"/>
      <c r="C720" s="1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3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4"/>
      <c r="AZ720" s="2"/>
      <c r="BA720" s="2"/>
      <c r="BB720" s="2"/>
      <c r="BC720" s="2"/>
      <c r="BD720" s="2"/>
      <c r="BE720" s="4"/>
      <c r="BF720" s="4"/>
      <c r="BG720" s="4"/>
      <c r="BH720" s="4"/>
      <c r="BI720" s="4"/>
      <c r="BJ720" s="4"/>
      <c r="BK720" s="4"/>
      <c r="BL720" s="4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5"/>
      <c r="BZ720" s="2"/>
      <c r="CA720" s="2"/>
    </row>
    <row r="721" spans="1:79" ht="12.75" customHeight="1">
      <c r="A721" s="1"/>
      <c r="B721" s="1"/>
      <c r="C721" s="1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3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4"/>
      <c r="AZ721" s="2"/>
      <c r="BA721" s="2"/>
      <c r="BB721" s="2"/>
      <c r="BC721" s="2"/>
      <c r="BD721" s="2"/>
      <c r="BE721" s="4"/>
      <c r="BF721" s="4"/>
      <c r="BG721" s="4"/>
      <c r="BH721" s="4"/>
      <c r="BI721" s="4"/>
      <c r="BJ721" s="4"/>
      <c r="BK721" s="4"/>
      <c r="BL721" s="4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5"/>
      <c r="BZ721" s="2"/>
      <c r="CA721" s="2"/>
    </row>
    <row r="722" spans="1:79" ht="12.75" customHeight="1">
      <c r="A722" s="1"/>
      <c r="B722" s="1"/>
      <c r="C722" s="1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3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4"/>
      <c r="AZ722" s="2"/>
      <c r="BA722" s="2"/>
      <c r="BB722" s="2"/>
      <c r="BC722" s="2"/>
      <c r="BD722" s="2"/>
      <c r="BE722" s="4"/>
      <c r="BF722" s="4"/>
      <c r="BG722" s="4"/>
      <c r="BH722" s="4"/>
      <c r="BI722" s="4"/>
      <c r="BJ722" s="4"/>
      <c r="BK722" s="4"/>
      <c r="BL722" s="4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5"/>
      <c r="BZ722" s="2"/>
      <c r="CA722" s="2"/>
    </row>
    <row r="723" spans="1:79" ht="12.75" customHeight="1">
      <c r="A723" s="1"/>
      <c r="B723" s="1"/>
      <c r="C723" s="1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3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4"/>
      <c r="AZ723" s="2"/>
      <c r="BA723" s="2"/>
      <c r="BB723" s="2"/>
      <c r="BC723" s="2"/>
      <c r="BD723" s="2"/>
      <c r="BE723" s="4"/>
      <c r="BF723" s="4"/>
      <c r="BG723" s="4"/>
      <c r="BH723" s="4"/>
      <c r="BI723" s="4"/>
      <c r="BJ723" s="4"/>
      <c r="BK723" s="4"/>
      <c r="BL723" s="4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5"/>
      <c r="BZ723" s="2"/>
      <c r="CA723" s="2"/>
    </row>
    <row r="724" spans="1:79" ht="12.75" customHeight="1">
      <c r="A724" s="1"/>
      <c r="B724" s="1"/>
      <c r="C724" s="1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3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4"/>
      <c r="AZ724" s="2"/>
      <c r="BA724" s="2"/>
      <c r="BB724" s="2"/>
      <c r="BC724" s="2"/>
      <c r="BD724" s="2"/>
      <c r="BE724" s="4"/>
      <c r="BF724" s="4"/>
      <c r="BG724" s="4"/>
      <c r="BH724" s="4"/>
      <c r="BI724" s="4"/>
      <c r="BJ724" s="4"/>
      <c r="BK724" s="4"/>
      <c r="BL724" s="4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5"/>
      <c r="BZ724" s="2"/>
      <c r="CA724" s="2"/>
    </row>
    <row r="725" spans="1:79" ht="12.75" customHeight="1">
      <c r="A725" s="1"/>
      <c r="B725" s="1"/>
      <c r="C725" s="1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3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4"/>
      <c r="AZ725" s="2"/>
      <c r="BA725" s="2"/>
      <c r="BB725" s="2"/>
      <c r="BC725" s="2"/>
      <c r="BD725" s="2"/>
      <c r="BE725" s="4"/>
      <c r="BF725" s="4"/>
      <c r="BG725" s="4"/>
      <c r="BH725" s="4"/>
      <c r="BI725" s="4"/>
      <c r="BJ725" s="4"/>
      <c r="BK725" s="4"/>
      <c r="BL725" s="4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5"/>
      <c r="BZ725" s="2"/>
      <c r="CA725" s="2"/>
    </row>
    <row r="726" spans="1:79" ht="12.75" customHeight="1">
      <c r="A726" s="1"/>
      <c r="B726" s="1"/>
      <c r="C726" s="1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3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4"/>
      <c r="AZ726" s="2"/>
      <c r="BA726" s="2"/>
      <c r="BB726" s="2"/>
      <c r="BC726" s="2"/>
      <c r="BD726" s="2"/>
      <c r="BE726" s="4"/>
      <c r="BF726" s="4"/>
      <c r="BG726" s="4"/>
      <c r="BH726" s="4"/>
      <c r="BI726" s="4"/>
      <c r="BJ726" s="4"/>
      <c r="BK726" s="4"/>
      <c r="BL726" s="4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5"/>
      <c r="BZ726" s="2"/>
      <c r="CA726" s="2"/>
    </row>
    <row r="727" spans="1:79" ht="12.75" customHeight="1">
      <c r="A727" s="1"/>
      <c r="B727" s="1"/>
      <c r="C727" s="1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3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4"/>
      <c r="AZ727" s="2"/>
      <c r="BA727" s="2"/>
      <c r="BB727" s="2"/>
      <c r="BC727" s="2"/>
      <c r="BD727" s="2"/>
      <c r="BE727" s="4"/>
      <c r="BF727" s="4"/>
      <c r="BG727" s="4"/>
      <c r="BH727" s="4"/>
      <c r="BI727" s="4"/>
      <c r="BJ727" s="4"/>
      <c r="BK727" s="4"/>
      <c r="BL727" s="4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5"/>
      <c r="BZ727" s="2"/>
      <c r="CA727" s="2"/>
    </row>
    <row r="728" spans="1:79" ht="12.75" customHeight="1">
      <c r="A728" s="1"/>
      <c r="B728" s="1"/>
      <c r="C728" s="1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3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4"/>
      <c r="AZ728" s="2"/>
      <c r="BA728" s="2"/>
      <c r="BB728" s="2"/>
      <c r="BC728" s="2"/>
      <c r="BD728" s="2"/>
      <c r="BE728" s="4"/>
      <c r="BF728" s="4"/>
      <c r="BG728" s="4"/>
      <c r="BH728" s="4"/>
      <c r="BI728" s="4"/>
      <c r="BJ728" s="4"/>
      <c r="BK728" s="4"/>
      <c r="BL728" s="4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5"/>
      <c r="BZ728" s="2"/>
      <c r="CA728" s="2"/>
    </row>
    <row r="729" spans="1:79" ht="12.75" customHeight="1">
      <c r="A729" s="1"/>
      <c r="B729" s="1"/>
      <c r="C729" s="1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3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4"/>
      <c r="AZ729" s="2"/>
      <c r="BA729" s="2"/>
      <c r="BB729" s="2"/>
      <c r="BC729" s="2"/>
      <c r="BD729" s="2"/>
      <c r="BE729" s="4"/>
      <c r="BF729" s="4"/>
      <c r="BG729" s="4"/>
      <c r="BH729" s="4"/>
      <c r="BI729" s="4"/>
      <c r="BJ729" s="4"/>
      <c r="BK729" s="4"/>
      <c r="BL729" s="4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5"/>
      <c r="BZ729" s="2"/>
      <c r="CA729" s="2"/>
    </row>
    <row r="730" spans="1:79" ht="12.75" customHeight="1">
      <c r="A730" s="1"/>
      <c r="B730" s="1"/>
      <c r="C730" s="1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3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4"/>
      <c r="AZ730" s="2"/>
      <c r="BA730" s="2"/>
      <c r="BB730" s="2"/>
      <c r="BC730" s="2"/>
      <c r="BD730" s="2"/>
      <c r="BE730" s="4"/>
      <c r="BF730" s="4"/>
      <c r="BG730" s="4"/>
      <c r="BH730" s="4"/>
      <c r="BI730" s="4"/>
      <c r="BJ730" s="4"/>
      <c r="BK730" s="4"/>
      <c r="BL730" s="4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5"/>
      <c r="BZ730" s="2"/>
      <c r="CA730" s="2"/>
    </row>
    <row r="731" spans="1:79" ht="12.75" customHeight="1">
      <c r="A731" s="1"/>
      <c r="B731" s="1"/>
      <c r="C731" s="1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3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4"/>
      <c r="AZ731" s="2"/>
      <c r="BA731" s="2"/>
      <c r="BB731" s="2"/>
      <c r="BC731" s="2"/>
      <c r="BD731" s="2"/>
      <c r="BE731" s="4"/>
      <c r="BF731" s="4"/>
      <c r="BG731" s="4"/>
      <c r="BH731" s="4"/>
      <c r="BI731" s="4"/>
      <c r="BJ731" s="4"/>
      <c r="BK731" s="4"/>
      <c r="BL731" s="4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5"/>
      <c r="BZ731" s="2"/>
      <c r="CA731" s="2"/>
    </row>
    <row r="732" spans="1:79" ht="12.75" customHeight="1">
      <c r="A732" s="1"/>
      <c r="B732" s="1"/>
      <c r="C732" s="1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3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4"/>
      <c r="AZ732" s="2"/>
      <c r="BA732" s="2"/>
      <c r="BB732" s="2"/>
      <c r="BC732" s="2"/>
      <c r="BD732" s="2"/>
      <c r="BE732" s="4"/>
      <c r="BF732" s="4"/>
      <c r="BG732" s="4"/>
      <c r="BH732" s="4"/>
      <c r="BI732" s="4"/>
      <c r="BJ732" s="4"/>
      <c r="BK732" s="4"/>
      <c r="BL732" s="4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5"/>
      <c r="BZ732" s="2"/>
      <c r="CA732" s="2"/>
    </row>
    <row r="733" spans="1:79" ht="12.75" customHeight="1">
      <c r="A733" s="1"/>
      <c r="B733" s="1"/>
      <c r="C733" s="1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3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4"/>
      <c r="AZ733" s="2"/>
      <c r="BA733" s="2"/>
      <c r="BB733" s="2"/>
      <c r="BC733" s="2"/>
      <c r="BD733" s="2"/>
      <c r="BE733" s="4"/>
      <c r="BF733" s="4"/>
      <c r="BG733" s="4"/>
      <c r="BH733" s="4"/>
      <c r="BI733" s="4"/>
      <c r="BJ733" s="4"/>
      <c r="BK733" s="4"/>
      <c r="BL733" s="4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5"/>
      <c r="BZ733" s="2"/>
      <c r="CA733" s="2"/>
    </row>
    <row r="734" spans="1:79" ht="12.75" customHeight="1">
      <c r="A734" s="1"/>
      <c r="B734" s="1"/>
      <c r="C734" s="1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3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4"/>
      <c r="AZ734" s="2"/>
      <c r="BA734" s="2"/>
      <c r="BB734" s="2"/>
      <c r="BC734" s="2"/>
      <c r="BD734" s="2"/>
      <c r="BE734" s="4"/>
      <c r="BF734" s="4"/>
      <c r="BG734" s="4"/>
      <c r="BH734" s="4"/>
      <c r="BI734" s="4"/>
      <c r="BJ734" s="4"/>
      <c r="BK734" s="4"/>
      <c r="BL734" s="4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5"/>
      <c r="BZ734" s="2"/>
      <c r="CA734" s="2"/>
    </row>
    <row r="735" spans="1:79" ht="12.75" customHeight="1">
      <c r="A735" s="1"/>
      <c r="B735" s="1"/>
      <c r="C735" s="1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3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4"/>
      <c r="AZ735" s="2"/>
      <c r="BA735" s="2"/>
      <c r="BB735" s="2"/>
      <c r="BC735" s="2"/>
      <c r="BD735" s="2"/>
      <c r="BE735" s="4"/>
      <c r="BF735" s="4"/>
      <c r="BG735" s="4"/>
      <c r="BH735" s="4"/>
      <c r="BI735" s="4"/>
      <c r="BJ735" s="4"/>
      <c r="BK735" s="4"/>
      <c r="BL735" s="4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5"/>
      <c r="BZ735" s="2"/>
      <c r="CA735" s="2"/>
    </row>
    <row r="736" spans="1:79" ht="12.75" customHeight="1">
      <c r="A736" s="1"/>
      <c r="B736" s="1"/>
      <c r="C736" s="1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3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4"/>
      <c r="AZ736" s="2"/>
      <c r="BA736" s="2"/>
      <c r="BB736" s="2"/>
      <c r="BC736" s="2"/>
      <c r="BD736" s="2"/>
      <c r="BE736" s="4"/>
      <c r="BF736" s="4"/>
      <c r="BG736" s="4"/>
      <c r="BH736" s="4"/>
      <c r="BI736" s="4"/>
      <c r="BJ736" s="4"/>
      <c r="BK736" s="4"/>
      <c r="BL736" s="4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5"/>
      <c r="BZ736" s="2"/>
      <c r="CA736" s="2"/>
    </row>
    <row r="737" spans="1:79" ht="12.75" customHeight="1">
      <c r="A737" s="1"/>
      <c r="B737" s="1"/>
      <c r="C737" s="1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3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4"/>
      <c r="AZ737" s="2"/>
      <c r="BA737" s="2"/>
      <c r="BB737" s="2"/>
      <c r="BC737" s="2"/>
      <c r="BD737" s="2"/>
      <c r="BE737" s="4"/>
      <c r="BF737" s="4"/>
      <c r="BG737" s="4"/>
      <c r="BH737" s="4"/>
      <c r="BI737" s="4"/>
      <c r="BJ737" s="4"/>
      <c r="BK737" s="4"/>
      <c r="BL737" s="4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5"/>
      <c r="BZ737" s="2"/>
      <c r="CA737" s="2"/>
    </row>
    <row r="738" spans="1:79" ht="12.75" customHeight="1">
      <c r="A738" s="1"/>
      <c r="B738" s="1"/>
      <c r="C738" s="1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3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4"/>
      <c r="AZ738" s="2"/>
      <c r="BA738" s="2"/>
      <c r="BB738" s="2"/>
      <c r="BC738" s="2"/>
      <c r="BD738" s="2"/>
      <c r="BE738" s="4"/>
      <c r="BF738" s="4"/>
      <c r="BG738" s="4"/>
      <c r="BH738" s="4"/>
      <c r="BI738" s="4"/>
      <c r="BJ738" s="4"/>
      <c r="BK738" s="4"/>
      <c r="BL738" s="4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5"/>
      <c r="BZ738" s="2"/>
      <c r="CA738" s="2"/>
    </row>
    <row r="739" spans="1:79" ht="12.75" customHeight="1">
      <c r="A739" s="1"/>
      <c r="B739" s="1"/>
      <c r="C739" s="1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3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4"/>
      <c r="AZ739" s="2"/>
      <c r="BA739" s="2"/>
      <c r="BB739" s="2"/>
      <c r="BC739" s="2"/>
      <c r="BD739" s="2"/>
      <c r="BE739" s="4"/>
      <c r="BF739" s="4"/>
      <c r="BG739" s="4"/>
      <c r="BH739" s="4"/>
      <c r="BI739" s="4"/>
      <c r="BJ739" s="4"/>
      <c r="BK739" s="4"/>
      <c r="BL739" s="4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5"/>
      <c r="BZ739" s="2"/>
      <c r="CA739" s="2"/>
    </row>
    <row r="740" spans="1:79" ht="12.75" customHeight="1">
      <c r="A740" s="1"/>
      <c r="B740" s="1"/>
      <c r="C740" s="1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3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4"/>
      <c r="AZ740" s="2"/>
      <c r="BA740" s="2"/>
      <c r="BB740" s="2"/>
      <c r="BC740" s="2"/>
      <c r="BD740" s="2"/>
      <c r="BE740" s="4"/>
      <c r="BF740" s="4"/>
      <c r="BG740" s="4"/>
      <c r="BH740" s="4"/>
      <c r="BI740" s="4"/>
      <c r="BJ740" s="4"/>
      <c r="BK740" s="4"/>
      <c r="BL740" s="4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5"/>
      <c r="BZ740" s="2"/>
      <c r="CA740" s="2"/>
    </row>
    <row r="741" spans="1:79" ht="12.75" customHeight="1">
      <c r="A741" s="1"/>
      <c r="B741" s="1"/>
      <c r="C741" s="1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3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4"/>
      <c r="AZ741" s="2"/>
      <c r="BA741" s="2"/>
      <c r="BB741" s="2"/>
      <c r="BC741" s="2"/>
      <c r="BD741" s="2"/>
      <c r="BE741" s="4"/>
      <c r="BF741" s="4"/>
      <c r="BG741" s="4"/>
      <c r="BH741" s="4"/>
      <c r="BI741" s="4"/>
      <c r="BJ741" s="4"/>
      <c r="BK741" s="4"/>
      <c r="BL741" s="4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5"/>
      <c r="BZ741" s="2"/>
      <c r="CA741" s="2"/>
    </row>
    <row r="742" spans="1:79" ht="12.75" customHeight="1">
      <c r="A742" s="1"/>
      <c r="B742" s="1"/>
      <c r="C742" s="1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3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4"/>
      <c r="AZ742" s="2"/>
      <c r="BA742" s="2"/>
      <c r="BB742" s="2"/>
      <c r="BC742" s="2"/>
      <c r="BD742" s="2"/>
      <c r="BE742" s="4"/>
      <c r="BF742" s="4"/>
      <c r="BG742" s="4"/>
      <c r="BH742" s="4"/>
      <c r="BI742" s="4"/>
      <c r="BJ742" s="4"/>
      <c r="BK742" s="4"/>
      <c r="BL742" s="4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5"/>
      <c r="BZ742" s="2"/>
      <c r="CA742" s="2"/>
    </row>
    <row r="743" spans="1:79" ht="12.75" customHeight="1">
      <c r="A743" s="1"/>
      <c r="B743" s="1"/>
      <c r="C743" s="1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3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4"/>
      <c r="AZ743" s="2"/>
      <c r="BA743" s="2"/>
      <c r="BB743" s="2"/>
      <c r="BC743" s="2"/>
      <c r="BD743" s="2"/>
      <c r="BE743" s="4"/>
      <c r="BF743" s="4"/>
      <c r="BG743" s="4"/>
      <c r="BH743" s="4"/>
      <c r="BI743" s="4"/>
      <c r="BJ743" s="4"/>
      <c r="BK743" s="4"/>
      <c r="BL743" s="4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5"/>
      <c r="BZ743" s="2"/>
      <c r="CA743" s="2"/>
    </row>
    <row r="744" spans="1:79" ht="12.75" customHeight="1">
      <c r="A744" s="1"/>
      <c r="B744" s="1"/>
      <c r="C744" s="1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3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4"/>
      <c r="AZ744" s="2"/>
      <c r="BA744" s="2"/>
      <c r="BB744" s="2"/>
      <c r="BC744" s="2"/>
      <c r="BD744" s="2"/>
      <c r="BE744" s="4"/>
      <c r="BF744" s="4"/>
      <c r="BG744" s="4"/>
      <c r="BH744" s="4"/>
      <c r="BI744" s="4"/>
      <c r="BJ744" s="4"/>
      <c r="BK744" s="4"/>
      <c r="BL744" s="4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5"/>
      <c r="BZ744" s="2"/>
      <c r="CA744" s="2"/>
    </row>
    <row r="745" spans="1:79" ht="12.75" customHeight="1">
      <c r="A745" s="1"/>
      <c r="B745" s="1"/>
      <c r="C745" s="1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3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4"/>
      <c r="AZ745" s="2"/>
      <c r="BA745" s="2"/>
      <c r="BB745" s="2"/>
      <c r="BC745" s="2"/>
      <c r="BD745" s="2"/>
      <c r="BE745" s="4"/>
      <c r="BF745" s="4"/>
      <c r="BG745" s="4"/>
      <c r="BH745" s="4"/>
      <c r="BI745" s="4"/>
      <c r="BJ745" s="4"/>
      <c r="BK745" s="4"/>
      <c r="BL745" s="4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5"/>
      <c r="BZ745" s="2"/>
      <c r="CA745" s="2"/>
    </row>
    <row r="746" spans="1:79" ht="12.75" customHeight="1">
      <c r="A746" s="1"/>
      <c r="B746" s="1"/>
      <c r="C746" s="1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3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4"/>
      <c r="AZ746" s="2"/>
      <c r="BA746" s="2"/>
      <c r="BB746" s="2"/>
      <c r="BC746" s="2"/>
      <c r="BD746" s="2"/>
      <c r="BE746" s="4"/>
      <c r="BF746" s="4"/>
      <c r="BG746" s="4"/>
      <c r="BH746" s="4"/>
      <c r="BI746" s="4"/>
      <c r="BJ746" s="4"/>
      <c r="BK746" s="4"/>
      <c r="BL746" s="4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5"/>
      <c r="BZ746" s="2"/>
      <c r="CA746" s="2"/>
    </row>
    <row r="747" spans="1:79" ht="12.75" customHeight="1">
      <c r="A747" s="1"/>
      <c r="B747" s="1"/>
      <c r="C747" s="1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3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4"/>
      <c r="AZ747" s="2"/>
      <c r="BA747" s="2"/>
      <c r="BB747" s="2"/>
      <c r="BC747" s="2"/>
      <c r="BD747" s="2"/>
      <c r="BE747" s="4"/>
      <c r="BF747" s="4"/>
      <c r="BG747" s="4"/>
      <c r="BH747" s="4"/>
      <c r="BI747" s="4"/>
      <c r="BJ747" s="4"/>
      <c r="BK747" s="4"/>
      <c r="BL747" s="4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5"/>
      <c r="BZ747" s="2"/>
      <c r="CA747" s="2"/>
    </row>
    <row r="748" spans="1:79" ht="12.75" customHeight="1">
      <c r="A748" s="1"/>
      <c r="B748" s="1"/>
      <c r="C748" s="1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3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4"/>
      <c r="AZ748" s="2"/>
      <c r="BA748" s="2"/>
      <c r="BB748" s="2"/>
      <c r="BC748" s="2"/>
      <c r="BD748" s="2"/>
      <c r="BE748" s="4"/>
      <c r="BF748" s="4"/>
      <c r="BG748" s="4"/>
      <c r="BH748" s="4"/>
      <c r="BI748" s="4"/>
      <c r="BJ748" s="4"/>
      <c r="BK748" s="4"/>
      <c r="BL748" s="4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5"/>
      <c r="BZ748" s="2"/>
      <c r="CA748" s="2"/>
    </row>
    <row r="749" spans="1:79" ht="12.75" customHeight="1">
      <c r="A749" s="1"/>
      <c r="B749" s="1"/>
      <c r="C749" s="1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3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4"/>
      <c r="AZ749" s="2"/>
      <c r="BA749" s="2"/>
      <c r="BB749" s="2"/>
      <c r="BC749" s="2"/>
      <c r="BD749" s="2"/>
      <c r="BE749" s="4"/>
      <c r="BF749" s="4"/>
      <c r="BG749" s="4"/>
      <c r="BH749" s="4"/>
      <c r="BI749" s="4"/>
      <c r="BJ749" s="4"/>
      <c r="BK749" s="4"/>
      <c r="BL749" s="4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5"/>
      <c r="BZ749" s="2"/>
      <c r="CA749" s="2"/>
    </row>
    <row r="750" spans="1:79" ht="12.75" customHeight="1">
      <c r="A750" s="1"/>
      <c r="B750" s="1"/>
      <c r="C750" s="1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3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4"/>
      <c r="AZ750" s="2"/>
      <c r="BA750" s="2"/>
      <c r="BB750" s="2"/>
      <c r="BC750" s="2"/>
      <c r="BD750" s="2"/>
      <c r="BE750" s="4"/>
      <c r="BF750" s="4"/>
      <c r="BG750" s="4"/>
      <c r="BH750" s="4"/>
      <c r="BI750" s="4"/>
      <c r="BJ750" s="4"/>
      <c r="BK750" s="4"/>
      <c r="BL750" s="4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5"/>
      <c r="BZ750" s="2"/>
      <c r="CA750" s="2"/>
    </row>
    <row r="751" spans="1:79" ht="12.75" customHeight="1">
      <c r="A751" s="1"/>
      <c r="B751" s="1"/>
      <c r="C751" s="1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3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4"/>
      <c r="AZ751" s="2"/>
      <c r="BA751" s="2"/>
      <c r="BB751" s="2"/>
      <c r="BC751" s="2"/>
      <c r="BD751" s="2"/>
      <c r="BE751" s="4"/>
      <c r="BF751" s="4"/>
      <c r="BG751" s="4"/>
      <c r="BH751" s="4"/>
      <c r="BI751" s="4"/>
      <c r="BJ751" s="4"/>
      <c r="BK751" s="4"/>
      <c r="BL751" s="4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5"/>
      <c r="BZ751" s="2"/>
      <c r="CA751" s="2"/>
    </row>
    <row r="752" spans="1:79" ht="12.75" customHeight="1">
      <c r="A752" s="1"/>
      <c r="B752" s="1"/>
      <c r="C752" s="1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3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4"/>
      <c r="AZ752" s="2"/>
      <c r="BA752" s="2"/>
      <c r="BB752" s="2"/>
      <c r="BC752" s="2"/>
      <c r="BD752" s="2"/>
      <c r="BE752" s="4"/>
      <c r="BF752" s="4"/>
      <c r="BG752" s="4"/>
      <c r="BH752" s="4"/>
      <c r="BI752" s="4"/>
      <c r="BJ752" s="4"/>
      <c r="BK752" s="4"/>
      <c r="BL752" s="4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5"/>
      <c r="BZ752" s="2"/>
      <c r="CA752" s="2"/>
    </row>
    <row r="753" spans="1:79" ht="12.75" customHeight="1">
      <c r="A753" s="1"/>
      <c r="B753" s="1"/>
      <c r="C753" s="1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3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4"/>
      <c r="AZ753" s="2"/>
      <c r="BA753" s="2"/>
      <c r="BB753" s="2"/>
      <c r="BC753" s="2"/>
      <c r="BD753" s="2"/>
      <c r="BE753" s="4"/>
      <c r="BF753" s="4"/>
      <c r="BG753" s="4"/>
      <c r="BH753" s="4"/>
      <c r="BI753" s="4"/>
      <c r="BJ753" s="4"/>
      <c r="BK753" s="4"/>
      <c r="BL753" s="4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5"/>
      <c r="BZ753" s="2"/>
      <c r="CA753" s="2"/>
    </row>
    <row r="754" spans="1:79" ht="12.75" customHeight="1">
      <c r="A754" s="1"/>
      <c r="B754" s="1"/>
      <c r="C754" s="1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3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4"/>
      <c r="AZ754" s="2"/>
      <c r="BA754" s="2"/>
      <c r="BB754" s="2"/>
      <c r="BC754" s="2"/>
      <c r="BD754" s="2"/>
      <c r="BE754" s="4"/>
      <c r="BF754" s="4"/>
      <c r="BG754" s="4"/>
      <c r="BH754" s="4"/>
      <c r="BI754" s="4"/>
      <c r="BJ754" s="4"/>
      <c r="BK754" s="4"/>
      <c r="BL754" s="4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5"/>
      <c r="BZ754" s="2"/>
      <c r="CA754" s="2"/>
    </row>
    <row r="755" spans="1:79" ht="12.75" customHeight="1">
      <c r="A755" s="1"/>
      <c r="B755" s="1"/>
      <c r="C755" s="1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3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4"/>
      <c r="AZ755" s="2"/>
      <c r="BA755" s="2"/>
      <c r="BB755" s="2"/>
      <c r="BC755" s="2"/>
      <c r="BD755" s="2"/>
      <c r="BE755" s="4"/>
      <c r="BF755" s="4"/>
      <c r="BG755" s="4"/>
      <c r="BH755" s="4"/>
      <c r="BI755" s="4"/>
      <c r="BJ755" s="4"/>
      <c r="BK755" s="4"/>
      <c r="BL755" s="4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5"/>
      <c r="BZ755" s="2"/>
      <c r="CA755" s="2"/>
    </row>
    <row r="756" spans="1:79" ht="12.75" customHeight="1">
      <c r="A756" s="1"/>
      <c r="B756" s="1"/>
      <c r="C756" s="1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3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4"/>
      <c r="AZ756" s="2"/>
      <c r="BA756" s="2"/>
      <c r="BB756" s="2"/>
      <c r="BC756" s="2"/>
      <c r="BD756" s="2"/>
      <c r="BE756" s="4"/>
      <c r="BF756" s="4"/>
      <c r="BG756" s="4"/>
      <c r="BH756" s="4"/>
      <c r="BI756" s="4"/>
      <c r="BJ756" s="4"/>
      <c r="BK756" s="4"/>
      <c r="BL756" s="4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5"/>
      <c r="BZ756" s="2"/>
      <c r="CA756" s="2"/>
    </row>
    <row r="757" spans="1:79" ht="12.75" customHeight="1">
      <c r="A757" s="1"/>
      <c r="B757" s="1"/>
      <c r="C757" s="1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3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4"/>
      <c r="AZ757" s="2"/>
      <c r="BA757" s="2"/>
      <c r="BB757" s="2"/>
      <c r="BC757" s="2"/>
      <c r="BD757" s="2"/>
      <c r="BE757" s="4"/>
      <c r="BF757" s="4"/>
      <c r="BG757" s="4"/>
      <c r="BH757" s="4"/>
      <c r="BI757" s="4"/>
      <c r="BJ757" s="4"/>
      <c r="BK757" s="4"/>
      <c r="BL757" s="4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5"/>
      <c r="BZ757" s="2"/>
      <c r="CA757" s="2"/>
    </row>
    <row r="758" spans="1:79" ht="12.75" customHeight="1">
      <c r="A758" s="1"/>
      <c r="B758" s="1"/>
      <c r="C758" s="1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3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4"/>
      <c r="AZ758" s="2"/>
      <c r="BA758" s="2"/>
      <c r="BB758" s="2"/>
      <c r="BC758" s="2"/>
      <c r="BD758" s="2"/>
      <c r="BE758" s="4"/>
      <c r="BF758" s="4"/>
      <c r="BG758" s="4"/>
      <c r="BH758" s="4"/>
      <c r="BI758" s="4"/>
      <c r="BJ758" s="4"/>
      <c r="BK758" s="4"/>
      <c r="BL758" s="4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5"/>
      <c r="BZ758" s="2"/>
      <c r="CA758" s="2"/>
    </row>
    <row r="759" spans="1:79" ht="12.75" customHeight="1">
      <c r="A759" s="1"/>
      <c r="B759" s="1"/>
      <c r="C759" s="1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3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4"/>
      <c r="AZ759" s="2"/>
      <c r="BA759" s="2"/>
      <c r="BB759" s="2"/>
      <c r="BC759" s="2"/>
      <c r="BD759" s="2"/>
      <c r="BE759" s="4"/>
      <c r="BF759" s="4"/>
      <c r="BG759" s="4"/>
      <c r="BH759" s="4"/>
      <c r="BI759" s="4"/>
      <c r="BJ759" s="4"/>
      <c r="BK759" s="4"/>
      <c r="BL759" s="4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5"/>
      <c r="BZ759" s="2"/>
      <c r="CA759" s="2"/>
    </row>
    <row r="760" spans="1:79" ht="12.75" customHeight="1">
      <c r="A760" s="1"/>
      <c r="B760" s="1"/>
      <c r="C760" s="1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3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4"/>
      <c r="AZ760" s="2"/>
      <c r="BA760" s="2"/>
      <c r="BB760" s="2"/>
      <c r="BC760" s="2"/>
      <c r="BD760" s="2"/>
      <c r="BE760" s="4"/>
      <c r="BF760" s="4"/>
      <c r="BG760" s="4"/>
      <c r="BH760" s="4"/>
      <c r="BI760" s="4"/>
      <c r="BJ760" s="4"/>
      <c r="BK760" s="4"/>
      <c r="BL760" s="4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5"/>
      <c r="BZ760" s="2"/>
      <c r="CA760" s="2"/>
    </row>
    <row r="761" spans="1:79" ht="12.75" customHeight="1">
      <c r="A761" s="1"/>
      <c r="B761" s="1"/>
      <c r="C761" s="1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3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4"/>
      <c r="AZ761" s="2"/>
      <c r="BA761" s="2"/>
      <c r="BB761" s="2"/>
      <c r="BC761" s="2"/>
      <c r="BD761" s="2"/>
      <c r="BE761" s="4"/>
      <c r="BF761" s="4"/>
      <c r="BG761" s="4"/>
      <c r="BH761" s="4"/>
      <c r="BI761" s="4"/>
      <c r="BJ761" s="4"/>
      <c r="BK761" s="4"/>
      <c r="BL761" s="4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5"/>
      <c r="BZ761" s="2"/>
      <c r="CA761" s="2"/>
    </row>
    <row r="762" spans="1:79" ht="12.75" customHeight="1">
      <c r="A762" s="1"/>
      <c r="B762" s="1"/>
      <c r="C762" s="1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3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4"/>
      <c r="AZ762" s="2"/>
      <c r="BA762" s="2"/>
      <c r="BB762" s="2"/>
      <c r="BC762" s="2"/>
      <c r="BD762" s="2"/>
      <c r="BE762" s="4"/>
      <c r="BF762" s="4"/>
      <c r="BG762" s="4"/>
      <c r="BH762" s="4"/>
      <c r="BI762" s="4"/>
      <c r="BJ762" s="4"/>
      <c r="BK762" s="4"/>
      <c r="BL762" s="4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5"/>
      <c r="BZ762" s="2"/>
      <c r="CA762" s="2"/>
    </row>
    <row r="763" spans="1:79" ht="12.75" customHeight="1">
      <c r="A763" s="1"/>
      <c r="B763" s="1"/>
      <c r="C763" s="1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3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4"/>
      <c r="AZ763" s="2"/>
      <c r="BA763" s="2"/>
      <c r="BB763" s="2"/>
      <c r="BC763" s="2"/>
      <c r="BD763" s="2"/>
      <c r="BE763" s="4"/>
      <c r="BF763" s="4"/>
      <c r="BG763" s="4"/>
      <c r="BH763" s="4"/>
      <c r="BI763" s="4"/>
      <c r="BJ763" s="4"/>
      <c r="BK763" s="4"/>
      <c r="BL763" s="4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5"/>
      <c r="BZ763" s="2"/>
      <c r="CA763" s="2"/>
    </row>
    <row r="764" spans="1:79" ht="12.75" customHeight="1">
      <c r="A764" s="1"/>
      <c r="B764" s="1"/>
      <c r="C764" s="1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3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4"/>
      <c r="AZ764" s="2"/>
      <c r="BA764" s="2"/>
      <c r="BB764" s="2"/>
      <c r="BC764" s="2"/>
      <c r="BD764" s="2"/>
      <c r="BE764" s="4"/>
      <c r="BF764" s="4"/>
      <c r="BG764" s="4"/>
      <c r="BH764" s="4"/>
      <c r="BI764" s="4"/>
      <c r="BJ764" s="4"/>
      <c r="BK764" s="4"/>
      <c r="BL764" s="4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5"/>
      <c r="BZ764" s="2"/>
      <c r="CA764" s="2"/>
    </row>
    <row r="765" spans="1:79" ht="12.75" customHeight="1">
      <c r="A765" s="1"/>
      <c r="B765" s="1"/>
      <c r="C765" s="1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3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4"/>
      <c r="AZ765" s="2"/>
      <c r="BA765" s="2"/>
      <c r="BB765" s="2"/>
      <c r="BC765" s="2"/>
      <c r="BD765" s="2"/>
      <c r="BE765" s="4"/>
      <c r="BF765" s="4"/>
      <c r="BG765" s="4"/>
      <c r="BH765" s="4"/>
      <c r="BI765" s="4"/>
      <c r="BJ765" s="4"/>
      <c r="BK765" s="4"/>
      <c r="BL765" s="4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5"/>
      <c r="BZ765" s="2"/>
      <c r="CA765" s="2"/>
    </row>
    <row r="766" spans="1:79" ht="12.75" customHeight="1">
      <c r="A766" s="1"/>
      <c r="B766" s="1"/>
      <c r="C766" s="1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3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4"/>
      <c r="AZ766" s="2"/>
      <c r="BA766" s="2"/>
      <c r="BB766" s="2"/>
      <c r="BC766" s="2"/>
      <c r="BD766" s="2"/>
      <c r="BE766" s="4"/>
      <c r="BF766" s="4"/>
      <c r="BG766" s="4"/>
      <c r="BH766" s="4"/>
      <c r="BI766" s="4"/>
      <c r="BJ766" s="4"/>
      <c r="BK766" s="4"/>
      <c r="BL766" s="4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5"/>
      <c r="BZ766" s="2"/>
      <c r="CA766" s="2"/>
    </row>
    <row r="767" spans="1:79" ht="12.75" customHeight="1">
      <c r="A767" s="1"/>
      <c r="B767" s="1"/>
      <c r="C767" s="1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3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4"/>
      <c r="AZ767" s="2"/>
      <c r="BA767" s="2"/>
      <c r="BB767" s="2"/>
      <c r="BC767" s="2"/>
      <c r="BD767" s="2"/>
      <c r="BE767" s="4"/>
      <c r="BF767" s="4"/>
      <c r="BG767" s="4"/>
      <c r="BH767" s="4"/>
      <c r="BI767" s="4"/>
      <c r="BJ767" s="4"/>
      <c r="BK767" s="4"/>
      <c r="BL767" s="4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5"/>
      <c r="BZ767" s="2"/>
      <c r="CA767" s="2"/>
    </row>
    <row r="768" spans="1:79" ht="12.75" customHeight="1">
      <c r="A768" s="1"/>
      <c r="B768" s="1"/>
      <c r="C768" s="1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3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4"/>
      <c r="AZ768" s="2"/>
      <c r="BA768" s="2"/>
      <c r="BB768" s="2"/>
      <c r="BC768" s="2"/>
      <c r="BD768" s="2"/>
      <c r="BE768" s="4"/>
      <c r="BF768" s="4"/>
      <c r="BG768" s="4"/>
      <c r="BH768" s="4"/>
      <c r="BI768" s="4"/>
      <c r="BJ768" s="4"/>
      <c r="BK768" s="4"/>
      <c r="BL768" s="4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5"/>
      <c r="BZ768" s="2"/>
      <c r="CA768" s="2"/>
    </row>
    <row r="769" spans="1:79" ht="12.75" customHeight="1">
      <c r="A769" s="1"/>
      <c r="B769" s="1"/>
      <c r="C769" s="1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3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4"/>
      <c r="AZ769" s="2"/>
      <c r="BA769" s="2"/>
      <c r="BB769" s="2"/>
      <c r="BC769" s="2"/>
      <c r="BD769" s="2"/>
      <c r="BE769" s="4"/>
      <c r="BF769" s="4"/>
      <c r="BG769" s="4"/>
      <c r="BH769" s="4"/>
      <c r="BI769" s="4"/>
      <c r="BJ769" s="4"/>
      <c r="BK769" s="4"/>
      <c r="BL769" s="4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5"/>
      <c r="BZ769" s="2"/>
      <c r="CA769" s="2"/>
    </row>
    <row r="770" spans="1:79" ht="12.75" customHeight="1">
      <c r="A770" s="1"/>
      <c r="B770" s="1"/>
      <c r="C770" s="1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3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4"/>
      <c r="AZ770" s="2"/>
      <c r="BA770" s="2"/>
      <c r="BB770" s="2"/>
      <c r="BC770" s="2"/>
      <c r="BD770" s="2"/>
      <c r="BE770" s="4"/>
      <c r="BF770" s="4"/>
      <c r="BG770" s="4"/>
      <c r="BH770" s="4"/>
      <c r="BI770" s="4"/>
      <c r="BJ770" s="4"/>
      <c r="BK770" s="4"/>
      <c r="BL770" s="4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5"/>
      <c r="BZ770" s="2"/>
      <c r="CA770" s="2"/>
    </row>
    <row r="771" spans="1:79" ht="12.75" customHeight="1">
      <c r="A771" s="1"/>
      <c r="B771" s="1"/>
      <c r="C771" s="1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3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4"/>
      <c r="AZ771" s="2"/>
      <c r="BA771" s="2"/>
      <c r="BB771" s="2"/>
      <c r="BC771" s="2"/>
      <c r="BD771" s="2"/>
      <c r="BE771" s="4"/>
      <c r="BF771" s="4"/>
      <c r="BG771" s="4"/>
      <c r="BH771" s="4"/>
      <c r="BI771" s="4"/>
      <c r="BJ771" s="4"/>
      <c r="BK771" s="4"/>
      <c r="BL771" s="4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5"/>
      <c r="BZ771" s="2"/>
      <c r="CA771" s="2"/>
    </row>
    <row r="772" spans="1:79" ht="12.75" customHeight="1">
      <c r="A772" s="1"/>
      <c r="B772" s="1"/>
      <c r="C772" s="1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3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4"/>
      <c r="AZ772" s="2"/>
      <c r="BA772" s="2"/>
      <c r="BB772" s="2"/>
      <c r="BC772" s="2"/>
      <c r="BD772" s="2"/>
      <c r="BE772" s="4"/>
      <c r="BF772" s="4"/>
      <c r="BG772" s="4"/>
      <c r="BH772" s="4"/>
      <c r="BI772" s="4"/>
      <c r="BJ772" s="4"/>
      <c r="BK772" s="4"/>
      <c r="BL772" s="4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5"/>
      <c r="BZ772" s="2"/>
      <c r="CA772" s="2"/>
    </row>
    <row r="773" spans="1:79" ht="12.75" customHeight="1">
      <c r="A773" s="1"/>
      <c r="B773" s="1"/>
      <c r="C773" s="1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3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4"/>
      <c r="AZ773" s="2"/>
      <c r="BA773" s="2"/>
      <c r="BB773" s="2"/>
      <c r="BC773" s="2"/>
      <c r="BD773" s="2"/>
      <c r="BE773" s="4"/>
      <c r="BF773" s="4"/>
      <c r="BG773" s="4"/>
      <c r="BH773" s="4"/>
      <c r="BI773" s="4"/>
      <c r="BJ773" s="4"/>
      <c r="BK773" s="4"/>
      <c r="BL773" s="4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5"/>
      <c r="BZ773" s="2"/>
      <c r="CA773" s="2"/>
    </row>
    <row r="774" spans="1:79" ht="12.75" customHeight="1">
      <c r="A774" s="1"/>
      <c r="B774" s="1"/>
      <c r="C774" s="1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3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4"/>
      <c r="AZ774" s="2"/>
      <c r="BA774" s="2"/>
      <c r="BB774" s="2"/>
      <c r="BC774" s="2"/>
      <c r="BD774" s="2"/>
      <c r="BE774" s="4"/>
      <c r="BF774" s="4"/>
      <c r="BG774" s="4"/>
      <c r="BH774" s="4"/>
      <c r="BI774" s="4"/>
      <c r="BJ774" s="4"/>
      <c r="BK774" s="4"/>
      <c r="BL774" s="4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5"/>
      <c r="BZ774" s="2"/>
      <c r="CA774" s="2"/>
    </row>
    <row r="775" spans="1:79" ht="12.75" customHeight="1">
      <c r="A775" s="1"/>
      <c r="B775" s="1"/>
      <c r="C775" s="1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3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4"/>
      <c r="AZ775" s="2"/>
      <c r="BA775" s="2"/>
      <c r="BB775" s="2"/>
      <c r="BC775" s="2"/>
      <c r="BD775" s="2"/>
      <c r="BE775" s="4"/>
      <c r="BF775" s="4"/>
      <c r="BG775" s="4"/>
      <c r="BH775" s="4"/>
      <c r="BI775" s="4"/>
      <c r="BJ775" s="4"/>
      <c r="BK775" s="4"/>
      <c r="BL775" s="4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5"/>
      <c r="BZ775" s="2"/>
      <c r="CA775" s="2"/>
    </row>
    <row r="776" spans="1:79" ht="12.75" customHeight="1">
      <c r="A776" s="1"/>
      <c r="B776" s="1"/>
      <c r="C776" s="1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3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4"/>
      <c r="AZ776" s="2"/>
      <c r="BA776" s="2"/>
      <c r="BB776" s="2"/>
      <c r="BC776" s="2"/>
      <c r="BD776" s="2"/>
      <c r="BE776" s="4"/>
      <c r="BF776" s="4"/>
      <c r="BG776" s="4"/>
      <c r="BH776" s="4"/>
      <c r="BI776" s="4"/>
      <c r="BJ776" s="4"/>
      <c r="BK776" s="4"/>
      <c r="BL776" s="4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5"/>
      <c r="BZ776" s="2"/>
      <c r="CA776" s="2"/>
    </row>
    <row r="777" spans="1:79" ht="12.75" customHeight="1">
      <c r="A777" s="1"/>
      <c r="B777" s="1"/>
      <c r="C777" s="1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3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4"/>
      <c r="AZ777" s="2"/>
      <c r="BA777" s="2"/>
      <c r="BB777" s="2"/>
      <c r="BC777" s="2"/>
      <c r="BD777" s="2"/>
      <c r="BE777" s="4"/>
      <c r="BF777" s="4"/>
      <c r="BG777" s="4"/>
      <c r="BH777" s="4"/>
      <c r="BI777" s="4"/>
      <c r="BJ777" s="4"/>
      <c r="BK777" s="4"/>
      <c r="BL777" s="4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5"/>
      <c r="BZ777" s="2"/>
      <c r="CA777" s="2"/>
    </row>
    <row r="778" spans="1:79" ht="12.75" customHeight="1">
      <c r="A778" s="1"/>
      <c r="B778" s="1"/>
      <c r="C778" s="1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3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4"/>
      <c r="AZ778" s="2"/>
      <c r="BA778" s="2"/>
      <c r="BB778" s="2"/>
      <c r="BC778" s="2"/>
      <c r="BD778" s="2"/>
      <c r="BE778" s="4"/>
      <c r="BF778" s="4"/>
      <c r="BG778" s="4"/>
      <c r="BH778" s="4"/>
      <c r="BI778" s="4"/>
      <c r="BJ778" s="4"/>
      <c r="BK778" s="4"/>
      <c r="BL778" s="4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5"/>
      <c r="BZ778" s="2"/>
      <c r="CA778" s="2"/>
    </row>
    <row r="779" spans="1:79" ht="12.75" customHeight="1">
      <c r="A779" s="1"/>
      <c r="B779" s="1"/>
      <c r="C779" s="1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3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4"/>
      <c r="AZ779" s="2"/>
      <c r="BA779" s="2"/>
      <c r="BB779" s="2"/>
      <c r="BC779" s="2"/>
      <c r="BD779" s="2"/>
      <c r="BE779" s="4"/>
      <c r="BF779" s="4"/>
      <c r="BG779" s="4"/>
      <c r="BH779" s="4"/>
      <c r="BI779" s="4"/>
      <c r="BJ779" s="4"/>
      <c r="BK779" s="4"/>
      <c r="BL779" s="4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5"/>
      <c r="BZ779" s="2"/>
      <c r="CA779" s="2"/>
    </row>
    <row r="780" spans="1:79" ht="12.75" customHeight="1">
      <c r="A780" s="1"/>
      <c r="B780" s="1"/>
      <c r="C780" s="1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3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4"/>
      <c r="AZ780" s="2"/>
      <c r="BA780" s="2"/>
      <c r="BB780" s="2"/>
      <c r="BC780" s="2"/>
      <c r="BD780" s="2"/>
      <c r="BE780" s="4"/>
      <c r="BF780" s="4"/>
      <c r="BG780" s="4"/>
      <c r="BH780" s="4"/>
      <c r="BI780" s="4"/>
      <c r="BJ780" s="4"/>
      <c r="BK780" s="4"/>
      <c r="BL780" s="4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5"/>
      <c r="BZ780" s="2"/>
      <c r="CA780" s="2"/>
    </row>
    <row r="781" spans="1:79" ht="12.75" customHeight="1">
      <c r="A781" s="1"/>
      <c r="B781" s="1"/>
      <c r="C781" s="1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3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4"/>
      <c r="AZ781" s="2"/>
      <c r="BA781" s="2"/>
      <c r="BB781" s="2"/>
      <c r="BC781" s="2"/>
      <c r="BD781" s="2"/>
      <c r="BE781" s="4"/>
      <c r="BF781" s="4"/>
      <c r="BG781" s="4"/>
      <c r="BH781" s="4"/>
      <c r="BI781" s="4"/>
      <c r="BJ781" s="4"/>
      <c r="BK781" s="4"/>
      <c r="BL781" s="4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5"/>
      <c r="BZ781" s="2"/>
      <c r="CA781" s="2"/>
    </row>
    <row r="782" spans="1:79" ht="12.75" customHeight="1">
      <c r="A782" s="1"/>
      <c r="B782" s="1"/>
      <c r="C782" s="1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3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4"/>
      <c r="AZ782" s="2"/>
      <c r="BA782" s="2"/>
      <c r="BB782" s="2"/>
      <c r="BC782" s="2"/>
      <c r="BD782" s="2"/>
      <c r="BE782" s="4"/>
      <c r="BF782" s="4"/>
      <c r="BG782" s="4"/>
      <c r="BH782" s="4"/>
      <c r="BI782" s="4"/>
      <c r="BJ782" s="4"/>
      <c r="BK782" s="4"/>
      <c r="BL782" s="4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5"/>
      <c r="BZ782" s="2"/>
      <c r="CA782" s="2"/>
    </row>
    <row r="783" spans="1:79" ht="12.75" customHeight="1">
      <c r="A783" s="1"/>
      <c r="B783" s="1"/>
      <c r="C783" s="1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3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4"/>
      <c r="AZ783" s="2"/>
      <c r="BA783" s="2"/>
      <c r="BB783" s="2"/>
      <c r="BC783" s="2"/>
      <c r="BD783" s="2"/>
      <c r="BE783" s="4"/>
      <c r="BF783" s="4"/>
      <c r="BG783" s="4"/>
      <c r="BH783" s="4"/>
      <c r="BI783" s="4"/>
      <c r="BJ783" s="4"/>
      <c r="BK783" s="4"/>
      <c r="BL783" s="4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5"/>
      <c r="BZ783" s="2"/>
      <c r="CA783" s="2"/>
    </row>
    <row r="784" spans="1:79" ht="12.75" customHeight="1">
      <c r="A784" s="1"/>
      <c r="B784" s="1"/>
      <c r="C784" s="1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3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4"/>
      <c r="AZ784" s="2"/>
      <c r="BA784" s="2"/>
      <c r="BB784" s="2"/>
      <c r="BC784" s="2"/>
      <c r="BD784" s="2"/>
      <c r="BE784" s="4"/>
      <c r="BF784" s="4"/>
      <c r="BG784" s="4"/>
      <c r="BH784" s="4"/>
      <c r="BI784" s="4"/>
      <c r="BJ784" s="4"/>
      <c r="BK784" s="4"/>
      <c r="BL784" s="4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5"/>
      <c r="BZ784" s="2"/>
      <c r="CA784" s="2"/>
    </row>
    <row r="785" spans="1:79" ht="12.75" customHeight="1">
      <c r="A785" s="1"/>
      <c r="B785" s="1"/>
      <c r="C785" s="1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3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4"/>
      <c r="AZ785" s="2"/>
      <c r="BA785" s="2"/>
      <c r="BB785" s="2"/>
      <c r="BC785" s="2"/>
      <c r="BD785" s="2"/>
      <c r="BE785" s="4"/>
      <c r="BF785" s="4"/>
      <c r="BG785" s="4"/>
      <c r="BH785" s="4"/>
      <c r="BI785" s="4"/>
      <c r="BJ785" s="4"/>
      <c r="BK785" s="4"/>
      <c r="BL785" s="4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5"/>
      <c r="BZ785" s="2"/>
      <c r="CA785" s="2"/>
    </row>
    <row r="786" spans="1:79" ht="12.75" customHeight="1">
      <c r="A786" s="1"/>
      <c r="B786" s="1"/>
      <c r="C786" s="1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3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4"/>
      <c r="AZ786" s="2"/>
      <c r="BA786" s="2"/>
      <c r="BB786" s="2"/>
      <c r="BC786" s="2"/>
      <c r="BD786" s="2"/>
      <c r="BE786" s="4"/>
      <c r="BF786" s="4"/>
      <c r="BG786" s="4"/>
      <c r="BH786" s="4"/>
      <c r="BI786" s="4"/>
      <c r="BJ786" s="4"/>
      <c r="BK786" s="4"/>
      <c r="BL786" s="4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5"/>
      <c r="BZ786" s="2"/>
      <c r="CA786" s="2"/>
    </row>
    <row r="787" spans="1:79" ht="12.75" customHeight="1">
      <c r="A787" s="1"/>
      <c r="B787" s="1"/>
      <c r="C787" s="1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3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4"/>
      <c r="AZ787" s="2"/>
      <c r="BA787" s="2"/>
      <c r="BB787" s="2"/>
      <c r="BC787" s="2"/>
      <c r="BD787" s="2"/>
      <c r="BE787" s="4"/>
      <c r="BF787" s="4"/>
      <c r="BG787" s="4"/>
      <c r="BH787" s="4"/>
      <c r="BI787" s="4"/>
      <c r="BJ787" s="4"/>
      <c r="BK787" s="4"/>
      <c r="BL787" s="4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5"/>
      <c r="BZ787" s="2"/>
      <c r="CA787" s="2"/>
    </row>
    <row r="788" spans="1:79" ht="12.75" customHeight="1">
      <c r="A788" s="1"/>
      <c r="B788" s="1"/>
      <c r="C788" s="1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3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4"/>
      <c r="AZ788" s="2"/>
      <c r="BA788" s="2"/>
      <c r="BB788" s="2"/>
      <c r="BC788" s="2"/>
      <c r="BD788" s="2"/>
      <c r="BE788" s="4"/>
      <c r="BF788" s="4"/>
      <c r="BG788" s="4"/>
      <c r="BH788" s="4"/>
      <c r="BI788" s="4"/>
      <c r="BJ788" s="4"/>
      <c r="BK788" s="4"/>
      <c r="BL788" s="4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5"/>
      <c r="BZ788" s="2"/>
      <c r="CA788" s="2"/>
    </row>
    <row r="789" spans="1:79" ht="12.75" customHeight="1">
      <c r="A789" s="1"/>
      <c r="B789" s="1"/>
      <c r="C789" s="1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3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4"/>
      <c r="AZ789" s="2"/>
      <c r="BA789" s="2"/>
      <c r="BB789" s="2"/>
      <c r="BC789" s="2"/>
      <c r="BD789" s="2"/>
      <c r="BE789" s="4"/>
      <c r="BF789" s="4"/>
      <c r="BG789" s="4"/>
      <c r="BH789" s="4"/>
      <c r="BI789" s="4"/>
      <c r="BJ789" s="4"/>
      <c r="BK789" s="4"/>
      <c r="BL789" s="4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5"/>
      <c r="BZ789" s="2"/>
      <c r="CA789" s="2"/>
    </row>
    <row r="790" spans="1:79" ht="12.75" customHeight="1">
      <c r="A790" s="1"/>
      <c r="B790" s="1"/>
      <c r="C790" s="1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3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4"/>
      <c r="AZ790" s="2"/>
      <c r="BA790" s="2"/>
      <c r="BB790" s="2"/>
      <c r="BC790" s="2"/>
      <c r="BD790" s="2"/>
      <c r="BE790" s="4"/>
      <c r="BF790" s="4"/>
      <c r="BG790" s="4"/>
      <c r="BH790" s="4"/>
      <c r="BI790" s="4"/>
      <c r="BJ790" s="4"/>
      <c r="BK790" s="4"/>
      <c r="BL790" s="4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5"/>
      <c r="BZ790" s="2"/>
      <c r="CA790" s="2"/>
    </row>
    <row r="791" spans="1:79" ht="12.75" customHeight="1">
      <c r="A791" s="1"/>
      <c r="B791" s="1"/>
      <c r="C791" s="1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3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4"/>
      <c r="AZ791" s="2"/>
      <c r="BA791" s="2"/>
      <c r="BB791" s="2"/>
      <c r="BC791" s="2"/>
      <c r="BD791" s="2"/>
      <c r="BE791" s="4"/>
      <c r="BF791" s="4"/>
      <c r="BG791" s="4"/>
      <c r="BH791" s="4"/>
      <c r="BI791" s="4"/>
      <c r="BJ791" s="4"/>
      <c r="BK791" s="4"/>
      <c r="BL791" s="4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5"/>
      <c r="BZ791" s="2"/>
      <c r="CA791" s="2"/>
    </row>
    <row r="792" spans="1:79" ht="12.75" customHeight="1">
      <c r="A792" s="1"/>
      <c r="B792" s="1"/>
      <c r="C792" s="1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3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4"/>
      <c r="AZ792" s="2"/>
      <c r="BA792" s="2"/>
      <c r="BB792" s="2"/>
      <c r="BC792" s="2"/>
      <c r="BD792" s="2"/>
      <c r="BE792" s="4"/>
      <c r="BF792" s="4"/>
      <c r="BG792" s="4"/>
      <c r="BH792" s="4"/>
      <c r="BI792" s="4"/>
      <c r="BJ792" s="4"/>
      <c r="BK792" s="4"/>
      <c r="BL792" s="4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5"/>
      <c r="BZ792" s="2"/>
      <c r="CA792" s="2"/>
    </row>
    <row r="793" spans="1:79" ht="12.75" customHeight="1">
      <c r="A793" s="1"/>
      <c r="B793" s="1"/>
      <c r="C793" s="1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3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4"/>
      <c r="AZ793" s="2"/>
      <c r="BA793" s="2"/>
      <c r="BB793" s="2"/>
      <c r="BC793" s="2"/>
      <c r="BD793" s="2"/>
      <c r="BE793" s="4"/>
      <c r="BF793" s="4"/>
      <c r="BG793" s="4"/>
      <c r="BH793" s="4"/>
      <c r="BI793" s="4"/>
      <c r="BJ793" s="4"/>
      <c r="BK793" s="4"/>
      <c r="BL793" s="4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5"/>
      <c r="BZ793" s="2"/>
      <c r="CA793" s="2"/>
    </row>
    <row r="794" spans="1:79" ht="12.75" customHeight="1">
      <c r="A794" s="1"/>
      <c r="B794" s="1"/>
      <c r="C794" s="1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3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4"/>
      <c r="AZ794" s="2"/>
      <c r="BA794" s="2"/>
      <c r="BB794" s="2"/>
      <c r="BC794" s="2"/>
      <c r="BD794" s="2"/>
      <c r="BE794" s="4"/>
      <c r="BF794" s="4"/>
      <c r="BG794" s="4"/>
      <c r="BH794" s="4"/>
      <c r="BI794" s="4"/>
      <c r="BJ794" s="4"/>
      <c r="BK794" s="4"/>
      <c r="BL794" s="4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5"/>
      <c r="BZ794" s="2"/>
      <c r="CA794" s="2"/>
    </row>
    <row r="795" spans="1:79" ht="12.75" customHeight="1">
      <c r="A795" s="1"/>
      <c r="B795" s="1"/>
      <c r="C795" s="1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3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4"/>
      <c r="AZ795" s="2"/>
      <c r="BA795" s="2"/>
      <c r="BB795" s="2"/>
      <c r="BC795" s="2"/>
      <c r="BD795" s="2"/>
      <c r="BE795" s="4"/>
      <c r="BF795" s="4"/>
      <c r="BG795" s="4"/>
      <c r="BH795" s="4"/>
      <c r="BI795" s="4"/>
      <c r="BJ795" s="4"/>
      <c r="BK795" s="4"/>
      <c r="BL795" s="4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5"/>
      <c r="BZ795" s="2"/>
      <c r="CA795" s="2"/>
    </row>
    <row r="796" spans="1:79" ht="12.75" customHeight="1">
      <c r="A796" s="1"/>
      <c r="B796" s="1"/>
      <c r="C796" s="1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3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4"/>
      <c r="AZ796" s="2"/>
      <c r="BA796" s="2"/>
      <c r="BB796" s="2"/>
      <c r="BC796" s="2"/>
      <c r="BD796" s="2"/>
      <c r="BE796" s="4"/>
      <c r="BF796" s="4"/>
      <c r="BG796" s="4"/>
      <c r="BH796" s="4"/>
      <c r="BI796" s="4"/>
      <c r="BJ796" s="4"/>
      <c r="BK796" s="4"/>
      <c r="BL796" s="4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5"/>
      <c r="BZ796" s="2"/>
      <c r="CA796" s="2"/>
    </row>
    <row r="797" spans="1:79" ht="12.75" customHeight="1">
      <c r="A797" s="1"/>
      <c r="B797" s="1"/>
      <c r="C797" s="1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3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4"/>
      <c r="AZ797" s="2"/>
      <c r="BA797" s="2"/>
      <c r="BB797" s="2"/>
      <c r="BC797" s="2"/>
      <c r="BD797" s="2"/>
      <c r="BE797" s="4"/>
      <c r="BF797" s="4"/>
      <c r="BG797" s="4"/>
      <c r="BH797" s="4"/>
      <c r="BI797" s="4"/>
      <c r="BJ797" s="4"/>
      <c r="BK797" s="4"/>
      <c r="BL797" s="4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5"/>
      <c r="BZ797" s="2"/>
      <c r="CA797" s="2"/>
    </row>
    <row r="798" spans="1:79" ht="12.75" customHeight="1">
      <c r="A798" s="1"/>
      <c r="B798" s="1"/>
      <c r="C798" s="1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3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4"/>
      <c r="AZ798" s="2"/>
      <c r="BA798" s="2"/>
      <c r="BB798" s="2"/>
      <c r="BC798" s="2"/>
      <c r="BD798" s="2"/>
      <c r="BE798" s="4"/>
      <c r="BF798" s="4"/>
      <c r="BG798" s="4"/>
      <c r="BH798" s="4"/>
      <c r="BI798" s="4"/>
      <c r="BJ798" s="4"/>
      <c r="BK798" s="4"/>
      <c r="BL798" s="4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5"/>
      <c r="BZ798" s="2"/>
      <c r="CA798" s="2"/>
    </row>
    <row r="799" spans="1:79" ht="12.75" customHeight="1">
      <c r="A799" s="1"/>
      <c r="B799" s="1"/>
      <c r="C799" s="1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3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4"/>
      <c r="AZ799" s="2"/>
      <c r="BA799" s="2"/>
      <c r="BB799" s="2"/>
      <c r="BC799" s="2"/>
      <c r="BD799" s="2"/>
      <c r="BE799" s="4"/>
      <c r="BF799" s="4"/>
      <c r="BG799" s="4"/>
      <c r="BH799" s="4"/>
      <c r="BI799" s="4"/>
      <c r="BJ799" s="4"/>
      <c r="BK799" s="4"/>
      <c r="BL799" s="4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5"/>
      <c r="BZ799" s="2"/>
      <c r="CA799" s="2"/>
    </row>
    <row r="800" spans="1:79" ht="12.75" customHeight="1">
      <c r="A800" s="1"/>
      <c r="B800" s="1"/>
      <c r="C800" s="1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3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4"/>
      <c r="AZ800" s="2"/>
      <c r="BA800" s="2"/>
      <c r="BB800" s="2"/>
      <c r="BC800" s="2"/>
      <c r="BD800" s="2"/>
      <c r="BE800" s="4"/>
      <c r="BF800" s="4"/>
      <c r="BG800" s="4"/>
      <c r="BH800" s="4"/>
      <c r="BI800" s="4"/>
      <c r="BJ800" s="4"/>
      <c r="BK800" s="4"/>
      <c r="BL800" s="4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5"/>
      <c r="BZ800" s="2"/>
      <c r="CA800" s="2"/>
    </row>
    <row r="801" spans="1:79" ht="12.75" customHeight="1">
      <c r="A801" s="1"/>
      <c r="B801" s="1"/>
      <c r="C801" s="1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3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4"/>
      <c r="AZ801" s="2"/>
      <c r="BA801" s="2"/>
      <c r="BB801" s="2"/>
      <c r="BC801" s="2"/>
      <c r="BD801" s="2"/>
      <c r="BE801" s="4"/>
      <c r="BF801" s="4"/>
      <c r="BG801" s="4"/>
      <c r="BH801" s="4"/>
      <c r="BI801" s="4"/>
      <c r="BJ801" s="4"/>
      <c r="BK801" s="4"/>
      <c r="BL801" s="4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5"/>
      <c r="BZ801" s="2"/>
      <c r="CA801" s="2"/>
    </row>
    <row r="802" spans="1:79" ht="12.75" customHeight="1">
      <c r="A802" s="1"/>
      <c r="B802" s="1"/>
      <c r="C802" s="1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3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4"/>
      <c r="AZ802" s="2"/>
      <c r="BA802" s="2"/>
      <c r="BB802" s="2"/>
      <c r="BC802" s="2"/>
      <c r="BD802" s="2"/>
      <c r="BE802" s="4"/>
      <c r="BF802" s="4"/>
      <c r="BG802" s="4"/>
      <c r="BH802" s="4"/>
      <c r="BI802" s="4"/>
      <c r="BJ802" s="4"/>
      <c r="BK802" s="4"/>
      <c r="BL802" s="4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5"/>
      <c r="BZ802" s="2"/>
      <c r="CA802" s="2"/>
    </row>
    <row r="803" spans="1:79" ht="12.75" customHeight="1">
      <c r="A803" s="1"/>
      <c r="B803" s="1"/>
      <c r="C803" s="1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3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4"/>
      <c r="AZ803" s="2"/>
      <c r="BA803" s="2"/>
      <c r="BB803" s="2"/>
      <c r="BC803" s="2"/>
      <c r="BD803" s="2"/>
      <c r="BE803" s="4"/>
      <c r="BF803" s="4"/>
      <c r="BG803" s="4"/>
      <c r="BH803" s="4"/>
      <c r="BI803" s="4"/>
      <c r="BJ803" s="4"/>
      <c r="BK803" s="4"/>
      <c r="BL803" s="4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5"/>
      <c r="BZ803" s="2"/>
      <c r="CA803" s="2"/>
    </row>
    <row r="804" spans="1:79" ht="12.75" customHeight="1">
      <c r="A804" s="1"/>
      <c r="B804" s="1"/>
      <c r="C804" s="1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3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4"/>
      <c r="AZ804" s="2"/>
      <c r="BA804" s="2"/>
      <c r="BB804" s="2"/>
      <c r="BC804" s="2"/>
      <c r="BD804" s="2"/>
      <c r="BE804" s="4"/>
      <c r="BF804" s="4"/>
      <c r="BG804" s="4"/>
      <c r="BH804" s="4"/>
      <c r="BI804" s="4"/>
      <c r="BJ804" s="4"/>
      <c r="BK804" s="4"/>
      <c r="BL804" s="4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5"/>
      <c r="BZ804" s="2"/>
      <c r="CA804" s="2"/>
    </row>
    <row r="805" spans="1:79" ht="12.75" customHeight="1">
      <c r="A805" s="1"/>
      <c r="B805" s="1"/>
      <c r="C805" s="1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3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4"/>
      <c r="AZ805" s="2"/>
      <c r="BA805" s="2"/>
      <c r="BB805" s="2"/>
      <c r="BC805" s="2"/>
      <c r="BD805" s="2"/>
      <c r="BE805" s="4"/>
      <c r="BF805" s="4"/>
      <c r="BG805" s="4"/>
      <c r="BH805" s="4"/>
      <c r="BI805" s="4"/>
      <c r="BJ805" s="4"/>
      <c r="BK805" s="4"/>
      <c r="BL805" s="4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5"/>
      <c r="BZ805" s="2"/>
      <c r="CA805" s="2"/>
    </row>
    <row r="806" spans="1:79" ht="12.75" customHeight="1">
      <c r="A806" s="1"/>
      <c r="B806" s="1"/>
      <c r="C806" s="1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3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4"/>
      <c r="AZ806" s="2"/>
      <c r="BA806" s="2"/>
      <c r="BB806" s="2"/>
      <c r="BC806" s="2"/>
      <c r="BD806" s="2"/>
      <c r="BE806" s="4"/>
      <c r="BF806" s="4"/>
      <c r="BG806" s="4"/>
      <c r="BH806" s="4"/>
      <c r="BI806" s="4"/>
      <c r="BJ806" s="4"/>
      <c r="BK806" s="4"/>
      <c r="BL806" s="4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5"/>
      <c r="BZ806" s="2"/>
      <c r="CA806" s="2"/>
    </row>
    <row r="807" spans="1:79" ht="12.75" customHeight="1">
      <c r="A807" s="1"/>
      <c r="B807" s="1"/>
      <c r="C807" s="1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3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4"/>
      <c r="AZ807" s="2"/>
      <c r="BA807" s="2"/>
      <c r="BB807" s="2"/>
      <c r="BC807" s="2"/>
      <c r="BD807" s="2"/>
      <c r="BE807" s="4"/>
      <c r="BF807" s="4"/>
      <c r="BG807" s="4"/>
      <c r="BH807" s="4"/>
      <c r="BI807" s="4"/>
      <c r="BJ807" s="4"/>
      <c r="BK807" s="4"/>
      <c r="BL807" s="4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5"/>
      <c r="BZ807" s="2"/>
      <c r="CA807" s="2"/>
    </row>
    <row r="808" spans="1:79" ht="12.75" customHeight="1">
      <c r="A808" s="1"/>
      <c r="B808" s="1"/>
      <c r="C808" s="1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3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4"/>
      <c r="AZ808" s="2"/>
      <c r="BA808" s="2"/>
      <c r="BB808" s="2"/>
      <c r="BC808" s="2"/>
      <c r="BD808" s="2"/>
      <c r="BE808" s="4"/>
      <c r="BF808" s="4"/>
      <c r="BG808" s="4"/>
      <c r="BH808" s="4"/>
      <c r="BI808" s="4"/>
      <c r="BJ808" s="4"/>
      <c r="BK808" s="4"/>
      <c r="BL808" s="4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5"/>
      <c r="BZ808" s="2"/>
      <c r="CA808" s="2"/>
    </row>
    <row r="809" spans="1:79" ht="12.75" customHeight="1">
      <c r="A809" s="1"/>
      <c r="B809" s="1"/>
      <c r="C809" s="1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3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4"/>
      <c r="AZ809" s="2"/>
      <c r="BA809" s="2"/>
      <c r="BB809" s="2"/>
      <c r="BC809" s="2"/>
      <c r="BD809" s="2"/>
      <c r="BE809" s="4"/>
      <c r="BF809" s="4"/>
      <c r="BG809" s="4"/>
      <c r="BH809" s="4"/>
      <c r="BI809" s="4"/>
      <c r="BJ809" s="4"/>
      <c r="BK809" s="4"/>
      <c r="BL809" s="4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5"/>
      <c r="BZ809" s="2"/>
      <c r="CA809" s="2"/>
    </row>
    <row r="810" spans="1:79" ht="12.75" customHeight="1">
      <c r="A810" s="1"/>
      <c r="B810" s="1"/>
      <c r="C810" s="1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3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4"/>
      <c r="AZ810" s="2"/>
      <c r="BA810" s="2"/>
      <c r="BB810" s="2"/>
      <c r="BC810" s="2"/>
      <c r="BD810" s="2"/>
      <c r="BE810" s="4"/>
      <c r="BF810" s="4"/>
      <c r="BG810" s="4"/>
      <c r="BH810" s="4"/>
      <c r="BI810" s="4"/>
      <c r="BJ810" s="4"/>
      <c r="BK810" s="4"/>
      <c r="BL810" s="4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5"/>
      <c r="BZ810" s="2"/>
      <c r="CA810" s="2"/>
    </row>
    <row r="811" spans="1:79" ht="12.75" customHeight="1">
      <c r="A811" s="1"/>
      <c r="B811" s="1"/>
      <c r="C811" s="1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3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4"/>
      <c r="AZ811" s="2"/>
      <c r="BA811" s="2"/>
      <c r="BB811" s="2"/>
      <c r="BC811" s="2"/>
      <c r="BD811" s="2"/>
      <c r="BE811" s="4"/>
      <c r="BF811" s="4"/>
      <c r="BG811" s="4"/>
      <c r="BH811" s="4"/>
      <c r="BI811" s="4"/>
      <c r="BJ811" s="4"/>
      <c r="BK811" s="4"/>
      <c r="BL811" s="4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5"/>
      <c r="BZ811" s="2"/>
      <c r="CA811" s="2"/>
    </row>
    <row r="812" spans="1:79" ht="12.75" customHeight="1">
      <c r="A812" s="1"/>
      <c r="B812" s="1"/>
      <c r="C812" s="1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3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4"/>
      <c r="AZ812" s="2"/>
      <c r="BA812" s="2"/>
      <c r="BB812" s="2"/>
      <c r="BC812" s="2"/>
      <c r="BD812" s="2"/>
      <c r="BE812" s="4"/>
      <c r="BF812" s="4"/>
      <c r="BG812" s="4"/>
      <c r="BH812" s="4"/>
      <c r="BI812" s="4"/>
      <c r="BJ812" s="4"/>
      <c r="BK812" s="4"/>
      <c r="BL812" s="4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5"/>
      <c r="BZ812" s="2"/>
      <c r="CA812" s="2"/>
    </row>
    <row r="813" spans="1:79" ht="12.75" customHeight="1">
      <c r="A813" s="1"/>
      <c r="B813" s="1"/>
      <c r="C813" s="1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3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4"/>
      <c r="AZ813" s="2"/>
      <c r="BA813" s="2"/>
      <c r="BB813" s="2"/>
      <c r="BC813" s="2"/>
      <c r="BD813" s="2"/>
      <c r="BE813" s="4"/>
      <c r="BF813" s="4"/>
      <c r="BG813" s="4"/>
      <c r="BH813" s="4"/>
      <c r="BI813" s="4"/>
      <c r="BJ813" s="4"/>
      <c r="BK813" s="4"/>
      <c r="BL813" s="4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5"/>
      <c r="BZ813" s="2"/>
      <c r="CA813" s="2"/>
    </row>
    <row r="814" spans="1:79" ht="12.75" customHeight="1">
      <c r="A814" s="1"/>
      <c r="B814" s="1"/>
      <c r="C814" s="1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3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4"/>
      <c r="AZ814" s="2"/>
      <c r="BA814" s="2"/>
      <c r="BB814" s="2"/>
      <c r="BC814" s="2"/>
      <c r="BD814" s="2"/>
      <c r="BE814" s="4"/>
      <c r="BF814" s="4"/>
      <c r="BG814" s="4"/>
      <c r="BH814" s="4"/>
      <c r="BI814" s="4"/>
      <c r="BJ814" s="4"/>
      <c r="BK814" s="4"/>
      <c r="BL814" s="4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5"/>
      <c r="BZ814" s="2"/>
      <c r="CA814" s="2"/>
    </row>
    <row r="815" spans="1:79" ht="12.75" customHeight="1">
      <c r="A815" s="1"/>
      <c r="B815" s="1"/>
      <c r="C815" s="1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3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4"/>
      <c r="AZ815" s="2"/>
      <c r="BA815" s="2"/>
      <c r="BB815" s="2"/>
      <c r="BC815" s="2"/>
      <c r="BD815" s="2"/>
      <c r="BE815" s="4"/>
      <c r="BF815" s="4"/>
      <c r="BG815" s="4"/>
      <c r="BH815" s="4"/>
      <c r="BI815" s="4"/>
      <c r="BJ815" s="4"/>
      <c r="BK815" s="4"/>
      <c r="BL815" s="4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5"/>
      <c r="BZ815" s="2"/>
      <c r="CA815" s="2"/>
    </row>
    <row r="816" spans="1:79" ht="12.75" customHeight="1">
      <c r="A816" s="1"/>
      <c r="B816" s="1"/>
      <c r="C816" s="1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3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4"/>
      <c r="AZ816" s="2"/>
      <c r="BA816" s="2"/>
      <c r="BB816" s="2"/>
      <c r="BC816" s="2"/>
      <c r="BD816" s="2"/>
      <c r="BE816" s="4"/>
      <c r="BF816" s="4"/>
      <c r="BG816" s="4"/>
      <c r="BH816" s="4"/>
      <c r="BI816" s="4"/>
      <c r="BJ816" s="4"/>
      <c r="BK816" s="4"/>
      <c r="BL816" s="4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5"/>
      <c r="BZ816" s="2"/>
      <c r="CA816" s="2"/>
    </row>
    <row r="817" spans="1:79" ht="12.75" customHeight="1">
      <c r="A817" s="1"/>
      <c r="B817" s="1"/>
      <c r="C817" s="1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3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4"/>
      <c r="AZ817" s="2"/>
      <c r="BA817" s="2"/>
      <c r="BB817" s="2"/>
      <c r="BC817" s="2"/>
      <c r="BD817" s="2"/>
      <c r="BE817" s="4"/>
      <c r="BF817" s="4"/>
      <c r="BG817" s="4"/>
      <c r="BH817" s="4"/>
      <c r="BI817" s="4"/>
      <c r="BJ817" s="4"/>
      <c r="BK817" s="4"/>
      <c r="BL817" s="4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5"/>
      <c r="BZ817" s="2"/>
      <c r="CA817" s="2"/>
    </row>
    <row r="818" spans="1:79" ht="12.75" customHeight="1">
      <c r="A818" s="1"/>
      <c r="B818" s="1"/>
      <c r="C818" s="1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3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4"/>
      <c r="AZ818" s="2"/>
      <c r="BA818" s="2"/>
      <c r="BB818" s="2"/>
      <c r="BC818" s="2"/>
      <c r="BD818" s="2"/>
      <c r="BE818" s="4"/>
      <c r="BF818" s="4"/>
      <c r="BG818" s="4"/>
      <c r="BH818" s="4"/>
      <c r="BI818" s="4"/>
      <c r="BJ818" s="4"/>
      <c r="BK818" s="4"/>
      <c r="BL818" s="4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5"/>
      <c r="BZ818" s="2"/>
      <c r="CA818" s="2"/>
    </row>
    <row r="819" spans="1:79" ht="12.75" customHeight="1">
      <c r="A819" s="1"/>
      <c r="B819" s="1"/>
      <c r="C819" s="1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3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4"/>
      <c r="AZ819" s="2"/>
      <c r="BA819" s="2"/>
      <c r="BB819" s="2"/>
      <c r="BC819" s="2"/>
      <c r="BD819" s="2"/>
      <c r="BE819" s="4"/>
      <c r="BF819" s="4"/>
      <c r="BG819" s="4"/>
      <c r="BH819" s="4"/>
      <c r="BI819" s="4"/>
      <c r="BJ819" s="4"/>
      <c r="BK819" s="4"/>
      <c r="BL819" s="4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5"/>
      <c r="BZ819" s="2"/>
      <c r="CA819" s="2"/>
    </row>
    <row r="820" spans="1:79" ht="12.75" customHeight="1">
      <c r="A820" s="1"/>
      <c r="B820" s="1"/>
      <c r="C820" s="1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3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4"/>
      <c r="AZ820" s="2"/>
      <c r="BA820" s="2"/>
      <c r="BB820" s="2"/>
      <c r="BC820" s="2"/>
      <c r="BD820" s="2"/>
      <c r="BE820" s="4"/>
      <c r="BF820" s="4"/>
      <c r="BG820" s="4"/>
      <c r="BH820" s="4"/>
      <c r="BI820" s="4"/>
      <c r="BJ820" s="4"/>
      <c r="BK820" s="4"/>
      <c r="BL820" s="4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5"/>
      <c r="BZ820" s="2"/>
      <c r="CA820" s="2"/>
    </row>
    <row r="821" spans="1:79" ht="12.75" customHeight="1">
      <c r="A821" s="1"/>
      <c r="B821" s="1"/>
      <c r="C821" s="1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3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4"/>
      <c r="AZ821" s="2"/>
      <c r="BA821" s="2"/>
      <c r="BB821" s="2"/>
      <c r="BC821" s="2"/>
      <c r="BD821" s="2"/>
      <c r="BE821" s="4"/>
      <c r="BF821" s="4"/>
      <c r="BG821" s="4"/>
      <c r="BH821" s="4"/>
      <c r="BI821" s="4"/>
      <c r="BJ821" s="4"/>
      <c r="BK821" s="4"/>
      <c r="BL821" s="4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5"/>
      <c r="BZ821" s="2"/>
      <c r="CA821" s="2"/>
    </row>
    <row r="822" spans="1:79" ht="12.75" customHeight="1">
      <c r="A822" s="1"/>
      <c r="B822" s="1"/>
      <c r="C822" s="1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3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4"/>
      <c r="AZ822" s="2"/>
      <c r="BA822" s="2"/>
      <c r="BB822" s="2"/>
      <c r="BC822" s="2"/>
      <c r="BD822" s="2"/>
      <c r="BE822" s="4"/>
      <c r="BF822" s="4"/>
      <c r="BG822" s="4"/>
      <c r="BH822" s="4"/>
      <c r="BI822" s="4"/>
      <c r="BJ822" s="4"/>
      <c r="BK822" s="4"/>
      <c r="BL822" s="4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5"/>
      <c r="BZ822" s="2"/>
      <c r="CA822" s="2"/>
    </row>
    <row r="823" spans="1:79" ht="12.75" customHeight="1">
      <c r="A823" s="1"/>
      <c r="B823" s="1"/>
      <c r="C823" s="1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3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4"/>
      <c r="AZ823" s="2"/>
      <c r="BA823" s="2"/>
      <c r="BB823" s="2"/>
      <c r="BC823" s="2"/>
      <c r="BD823" s="2"/>
      <c r="BE823" s="4"/>
      <c r="BF823" s="4"/>
      <c r="BG823" s="4"/>
      <c r="BH823" s="4"/>
      <c r="BI823" s="4"/>
      <c r="BJ823" s="4"/>
      <c r="BK823" s="4"/>
      <c r="BL823" s="4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5"/>
      <c r="BZ823" s="2"/>
      <c r="CA823" s="2"/>
    </row>
    <row r="824" spans="1:79" ht="12.75" customHeight="1">
      <c r="A824" s="1"/>
      <c r="B824" s="1"/>
      <c r="C824" s="1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3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4"/>
      <c r="AZ824" s="2"/>
      <c r="BA824" s="2"/>
      <c r="BB824" s="2"/>
      <c r="BC824" s="2"/>
      <c r="BD824" s="2"/>
      <c r="BE824" s="4"/>
      <c r="BF824" s="4"/>
      <c r="BG824" s="4"/>
      <c r="BH824" s="4"/>
      <c r="BI824" s="4"/>
      <c r="BJ824" s="4"/>
      <c r="BK824" s="4"/>
      <c r="BL824" s="4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5"/>
      <c r="BZ824" s="2"/>
      <c r="CA824" s="2"/>
    </row>
    <row r="825" spans="1:79" ht="12.75" customHeight="1">
      <c r="A825" s="1"/>
      <c r="B825" s="1"/>
      <c r="C825" s="1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3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4"/>
      <c r="AZ825" s="2"/>
      <c r="BA825" s="2"/>
      <c r="BB825" s="2"/>
      <c r="BC825" s="2"/>
      <c r="BD825" s="2"/>
      <c r="BE825" s="4"/>
      <c r="BF825" s="4"/>
      <c r="BG825" s="4"/>
      <c r="BH825" s="4"/>
      <c r="BI825" s="4"/>
      <c r="BJ825" s="4"/>
      <c r="BK825" s="4"/>
      <c r="BL825" s="4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5"/>
      <c r="BZ825" s="2"/>
      <c r="CA825" s="2"/>
    </row>
    <row r="826" spans="1:79" ht="12.75" customHeight="1">
      <c r="A826" s="1"/>
      <c r="B826" s="1"/>
      <c r="C826" s="1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3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4"/>
      <c r="AZ826" s="2"/>
      <c r="BA826" s="2"/>
      <c r="BB826" s="2"/>
      <c r="BC826" s="2"/>
      <c r="BD826" s="2"/>
      <c r="BE826" s="4"/>
      <c r="BF826" s="4"/>
      <c r="BG826" s="4"/>
      <c r="BH826" s="4"/>
      <c r="BI826" s="4"/>
      <c r="BJ826" s="4"/>
      <c r="BK826" s="4"/>
      <c r="BL826" s="4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5"/>
      <c r="BZ826" s="2"/>
      <c r="CA826" s="2"/>
    </row>
    <row r="827" spans="1:79" ht="12.75" customHeight="1">
      <c r="A827" s="1"/>
      <c r="B827" s="1"/>
      <c r="C827" s="1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3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4"/>
      <c r="AZ827" s="2"/>
      <c r="BA827" s="2"/>
      <c r="BB827" s="2"/>
      <c r="BC827" s="2"/>
      <c r="BD827" s="2"/>
      <c r="BE827" s="4"/>
      <c r="BF827" s="4"/>
      <c r="BG827" s="4"/>
      <c r="BH827" s="4"/>
      <c r="BI827" s="4"/>
      <c r="BJ827" s="4"/>
      <c r="BK827" s="4"/>
      <c r="BL827" s="4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5"/>
      <c r="BZ827" s="2"/>
      <c r="CA827" s="2"/>
    </row>
    <row r="828" spans="1:79" ht="12.75" customHeight="1">
      <c r="A828" s="1"/>
      <c r="B828" s="1"/>
      <c r="C828" s="1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3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4"/>
      <c r="AZ828" s="2"/>
      <c r="BA828" s="2"/>
      <c r="BB828" s="2"/>
      <c r="BC828" s="2"/>
      <c r="BD828" s="2"/>
      <c r="BE828" s="4"/>
      <c r="BF828" s="4"/>
      <c r="BG828" s="4"/>
      <c r="BH828" s="4"/>
      <c r="BI828" s="4"/>
      <c r="BJ828" s="4"/>
      <c r="BK828" s="4"/>
      <c r="BL828" s="4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5"/>
      <c r="BZ828" s="2"/>
      <c r="CA828" s="2"/>
    </row>
    <row r="829" spans="1:79" ht="12.75" customHeight="1">
      <c r="A829" s="1"/>
      <c r="B829" s="1"/>
      <c r="C829" s="1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3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4"/>
      <c r="AZ829" s="2"/>
      <c r="BA829" s="2"/>
      <c r="BB829" s="2"/>
      <c r="BC829" s="2"/>
      <c r="BD829" s="2"/>
      <c r="BE829" s="4"/>
      <c r="BF829" s="4"/>
      <c r="BG829" s="4"/>
      <c r="BH829" s="4"/>
      <c r="BI829" s="4"/>
      <c r="BJ829" s="4"/>
      <c r="BK829" s="4"/>
      <c r="BL829" s="4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5"/>
      <c r="BZ829" s="2"/>
      <c r="CA829" s="2"/>
    </row>
    <row r="830" spans="1:79" ht="12.75" customHeight="1">
      <c r="A830" s="1"/>
      <c r="B830" s="1"/>
      <c r="C830" s="1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3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4"/>
      <c r="AZ830" s="2"/>
      <c r="BA830" s="2"/>
      <c r="BB830" s="2"/>
      <c r="BC830" s="2"/>
      <c r="BD830" s="2"/>
      <c r="BE830" s="4"/>
      <c r="BF830" s="4"/>
      <c r="BG830" s="4"/>
      <c r="BH830" s="4"/>
      <c r="BI830" s="4"/>
      <c r="BJ830" s="4"/>
      <c r="BK830" s="4"/>
      <c r="BL830" s="4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5"/>
      <c r="BZ830" s="2"/>
      <c r="CA830" s="2"/>
    </row>
    <row r="831" spans="1:79" ht="12.75" customHeight="1">
      <c r="A831" s="1"/>
      <c r="B831" s="1"/>
      <c r="C831" s="1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3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4"/>
      <c r="AZ831" s="2"/>
      <c r="BA831" s="2"/>
      <c r="BB831" s="2"/>
      <c r="BC831" s="2"/>
      <c r="BD831" s="2"/>
      <c r="BE831" s="4"/>
      <c r="BF831" s="4"/>
      <c r="BG831" s="4"/>
      <c r="BH831" s="4"/>
      <c r="BI831" s="4"/>
      <c r="BJ831" s="4"/>
      <c r="BK831" s="4"/>
      <c r="BL831" s="4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5"/>
      <c r="BZ831" s="2"/>
      <c r="CA831" s="2"/>
    </row>
    <row r="832" spans="1:79" ht="12.75" customHeight="1">
      <c r="A832" s="1"/>
      <c r="B832" s="1"/>
      <c r="C832" s="1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3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4"/>
      <c r="AZ832" s="2"/>
      <c r="BA832" s="2"/>
      <c r="BB832" s="2"/>
      <c r="BC832" s="2"/>
      <c r="BD832" s="2"/>
      <c r="BE832" s="4"/>
      <c r="BF832" s="4"/>
      <c r="BG832" s="4"/>
      <c r="BH832" s="4"/>
      <c r="BI832" s="4"/>
      <c r="BJ832" s="4"/>
      <c r="BK832" s="4"/>
      <c r="BL832" s="4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5"/>
      <c r="BZ832" s="2"/>
      <c r="CA832" s="2"/>
    </row>
    <row r="833" spans="1:79" ht="12.75" customHeight="1">
      <c r="A833" s="1"/>
      <c r="B833" s="1"/>
      <c r="C833" s="1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3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4"/>
      <c r="AZ833" s="2"/>
      <c r="BA833" s="2"/>
      <c r="BB833" s="2"/>
      <c r="BC833" s="2"/>
      <c r="BD833" s="2"/>
      <c r="BE833" s="4"/>
      <c r="BF833" s="4"/>
      <c r="BG833" s="4"/>
      <c r="BH833" s="4"/>
      <c r="BI833" s="4"/>
      <c r="BJ833" s="4"/>
      <c r="BK833" s="4"/>
      <c r="BL833" s="4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5"/>
      <c r="BZ833" s="2"/>
      <c r="CA833" s="2"/>
    </row>
    <row r="834" spans="1:79" ht="12.75" customHeight="1">
      <c r="A834" s="1"/>
      <c r="B834" s="1"/>
      <c r="C834" s="1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3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4"/>
      <c r="AZ834" s="2"/>
      <c r="BA834" s="2"/>
      <c r="BB834" s="2"/>
      <c r="BC834" s="2"/>
      <c r="BD834" s="2"/>
      <c r="BE834" s="4"/>
      <c r="BF834" s="4"/>
      <c r="BG834" s="4"/>
      <c r="BH834" s="4"/>
      <c r="BI834" s="4"/>
      <c r="BJ834" s="4"/>
      <c r="BK834" s="4"/>
      <c r="BL834" s="4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5"/>
      <c r="BZ834" s="2"/>
      <c r="CA834" s="2"/>
    </row>
    <row r="835" spans="1:79" ht="12.75" customHeight="1">
      <c r="A835" s="1"/>
      <c r="B835" s="1"/>
      <c r="C835" s="1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3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4"/>
      <c r="AZ835" s="2"/>
      <c r="BA835" s="2"/>
      <c r="BB835" s="2"/>
      <c r="BC835" s="2"/>
      <c r="BD835" s="2"/>
      <c r="BE835" s="4"/>
      <c r="BF835" s="4"/>
      <c r="BG835" s="4"/>
      <c r="BH835" s="4"/>
      <c r="BI835" s="4"/>
      <c r="BJ835" s="4"/>
      <c r="BK835" s="4"/>
      <c r="BL835" s="4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5"/>
      <c r="BZ835" s="2"/>
      <c r="CA835" s="2"/>
    </row>
    <row r="836" spans="1:79" ht="12.75" customHeight="1">
      <c r="A836" s="1"/>
      <c r="B836" s="1"/>
      <c r="C836" s="1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3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4"/>
      <c r="AZ836" s="2"/>
      <c r="BA836" s="2"/>
      <c r="BB836" s="2"/>
      <c r="BC836" s="2"/>
      <c r="BD836" s="2"/>
      <c r="BE836" s="4"/>
      <c r="BF836" s="4"/>
      <c r="BG836" s="4"/>
      <c r="BH836" s="4"/>
      <c r="BI836" s="4"/>
      <c r="BJ836" s="4"/>
      <c r="BK836" s="4"/>
      <c r="BL836" s="4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5"/>
      <c r="BZ836" s="2"/>
      <c r="CA836" s="2"/>
    </row>
    <row r="837" spans="1:79" ht="12.75" customHeight="1">
      <c r="A837" s="1"/>
      <c r="B837" s="1"/>
      <c r="C837" s="1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3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4"/>
      <c r="AZ837" s="2"/>
      <c r="BA837" s="2"/>
      <c r="BB837" s="2"/>
      <c r="BC837" s="2"/>
      <c r="BD837" s="2"/>
      <c r="BE837" s="4"/>
      <c r="BF837" s="4"/>
      <c r="BG837" s="4"/>
      <c r="BH837" s="4"/>
      <c r="BI837" s="4"/>
      <c r="BJ837" s="4"/>
      <c r="BK837" s="4"/>
      <c r="BL837" s="4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5"/>
      <c r="BZ837" s="2"/>
      <c r="CA837" s="2"/>
    </row>
    <row r="838" spans="1:79" ht="12.75" customHeight="1">
      <c r="A838" s="1"/>
      <c r="B838" s="1"/>
      <c r="C838" s="1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3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4"/>
      <c r="AZ838" s="2"/>
      <c r="BA838" s="2"/>
      <c r="BB838" s="2"/>
      <c r="BC838" s="2"/>
      <c r="BD838" s="2"/>
      <c r="BE838" s="4"/>
      <c r="BF838" s="4"/>
      <c r="BG838" s="4"/>
      <c r="BH838" s="4"/>
      <c r="BI838" s="4"/>
      <c r="BJ838" s="4"/>
      <c r="BK838" s="4"/>
      <c r="BL838" s="4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5"/>
      <c r="BZ838" s="2"/>
      <c r="CA838" s="2"/>
    </row>
    <row r="839" spans="1:79" ht="12.75" customHeight="1">
      <c r="A839" s="1"/>
      <c r="B839" s="1"/>
      <c r="C839" s="1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3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4"/>
      <c r="AZ839" s="2"/>
      <c r="BA839" s="2"/>
      <c r="BB839" s="2"/>
      <c r="BC839" s="2"/>
      <c r="BD839" s="2"/>
      <c r="BE839" s="4"/>
      <c r="BF839" s="4"/>
      <c r="BG839" s="4"/>
      <c r="BH839" s="4"/>
      <c r="BI839" s="4"/>
      <c r="BJ839" s="4"/>
      <c r="BK839" s="4"/>
      <c r="BL839" s="4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5"/>
      <c r="BZ839" s="2"/>
      <c r="CA839" s="2"/>
    </row>
    <row r="840" spans="1:79" ht="12.75" customHeight="1">
      <c r="A840" s="1"/>
      <c r="B840" s="1"/>
      <c r="C840" s="1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3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4"/>
      <c r="AZ840" s="2"/>
      <c r="BA840" s="2"/>
      <c r="BB840" s="2"/>
      <c r="BC840" s="2"/>
      <c r="BD840" s="2"/>
      <c r="BE840" s="4"/>
      <c r="BF840" s="4"/>
      <c r="BG840" s="4"/>
      <c r="BH840" s="4"/>
      <c r="BI840" s="4"/>
      <c r="BJ840" s="4"/>
      <c r="BK840" s="4"/>
      <c r="BL840" s="4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5"/>
      <c r="BZ840" s="2"/>
      <c r="CA840" s="2"/>
    </row>
    <row r="841" spans="1:79" ht="12.75" customHeight="1">
      <c r="A841" s="1"/>
      <c r="B841" s="1"/>
      <c r="C841" s="1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3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4"/>
      <c r="AZ841" s="2"/>
      <c r="BA841" s="2"/>
      <c r="BB841" s="2"/>
      <c r="BC841" s="2"/>
      <c r="BD841" s="2"/>
      <c r="BE841" s="4"/>
      <c r="BF841" s="4"/>
      <c r="BG841" s="4"/>
      <c r="BH841" s="4"/>
      <c r="BI841" s="4"/>
      <c r="BJ841" s="4"/>
      <c r="BK841" s="4"/>
      <c r="BL841" s="4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5"/>
      <c r="BZ841" s="2"/>
      <c r="CA841" s="2"/>
    </row>
    <row r="842" spans="1:79" ht="12.75" customHeight="1">
      <c r="A842" s="1"/>
      <c r="B842" s="1"/>
      <c r="C842" s="1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3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4"/>
      <c r="AZ842" s="2"/>
      <c r="BA842" s="2"/>
      <c r="BB842" s="2"/>
      <c r="BC842" s="2"/>
      <c r="BD842" s="2"/>
      <c r="BE842" s="4"/>
      <c r="BF842" s="4"/>
      <c r="BG842" s="4"/>
      <c r="BH842" s="4"/>
      <c r="BI842" s="4"/>
      <c r="BJ842" s="4"/>
      <c r="BK842" s="4"/>
      <c r="BL842" s="4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5"/>
      <c r="BZ842" s="2"/>
      <c r="CA842" s="2"/>
    </row>
    <row r="843" spans="1:79" ht="12.75" customHeight="1">
      <c r="A843" s="1"/>
      <c r="B843" s="1"/>
      <c r="C843" s="1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3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4"/>
      <c r="AZ843" s="2"/>
      <c r="BA843" s="2"/>
      <c r="BB843" s="2"/>
      <c r="BC843" s="2"/>
      <c r="BD843" s="2"/>
      <c r="BE843" s="4"/>
      <c r="BF843" s="4"/>
      <c r="BG843" s="4"/>
      <c r="BH843" s="4"/>
      <c r="BI843" s="4"/>
      <c r="BJ843" s="4"/>
      <c r="BK843" s="4"/>
      <c r="BL843" s="4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5"/>
      <c r="BZ843" s="2"/>
      <c r="CA843" s="2"/>
    </row>
    <row r="844" spans="1:79" ht="12.75" customHeight="1">
      <c r="A844" s="1"/>
      <c r="B844" s="1"/>
      <c r="C844" s="1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3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4"/>
      <c r="AZ844" s="2"/>
      <c r="BA844" s="2"/>
      <c r="BB844" s="2"/>
      <c r="BC844" s="2"/>
      <c r="BD844" s="2"/>
      <c r="BE844" s="4"/>
      <c r="BF844" s="4"/>
      <c r="BG844" s="4"/>
      <c r="BH844" s="4"/>
      <c r="BI844" s="4"/>
      <c r="BJ844" s="4"/>
      <c r="BK844" s="4"/>
      <c r="BL844" s="4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5"/>
      <c r="BZ844" s="2"/>
      <c r="CA844" s="2"/>
    </row>
    <row r="845" spans="1:79" ht="12.75" customHeight="1">
      <c r="A845" s="1"/>
      <c r="B845" s="1"/>
      <c r="C845" s="1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3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4"/>
      <c r="AZ845" s="2"/>
      <c r="BA845" s="2"/>
      <c r="BB845" s="2"/>
      <c r="BC845" s="2"/>
      <c r="BD845" s="2"/>
      <c r="BE845" s="4"/>
      <c r="BF845" s="4"/>
      <c r="BG845" s="4"/>
      <c r="BH845" s="4"/>
      <c r="BI845" s="4"/>
      <c r="BJ845" s="4"/>
      <c r="BK845" s="4"/>
      <c r="BL845" s="4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5"/>
      <c r="BZ845" s="2"/>
      <c r="CA845" s="2"/>
    </row>
    <row r="846" spans="1:79" ht="12.75" customHeight="1">
      <c r="A846" s="1"/>
      <c r="B846" s="1"/>
      <c r="C846" s="1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3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4"/>
      <c r="AZ846" s="2"/>
      <c r="BA846" s="2"/>
      <c r="BB846" s="2"/>
      <c r="BC846" s="2"/>
      <c r="BD846" s="2"/>
      <c r="BE846" s="4"/>
      <c r="BF846" s="4"/>
      <c r="BG846" s="4"/>
      <c r="BH846" s="4"/>
      <c r="BI846" s="4"/>
      <c r="BJ846" s="4"/>
      <c r="BK846" s="4"/>
      <c r="BL846" s="4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5"/>
      <c r="BZ846" s="2"/>
      <c r="CA846" s="2"/>
    </row>
    <row r="847" spans="1:79" ht="12.75" customHeight="1">
      <c r="A847" s="1"/>
      <c r="B847" s="1"/>
      <c r="C847" s="1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3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4"/>
      <c r="AZ847" s="2"/>
      <c r="BA847" s="2"/>
      <c r="BB847" s="2"/>
      <c r="BC847" s="2"/>
      <c r="BD847" s="2"/>
      <c r="BE847" s="4"/>
      <c r="BF847" s="4"/>
      <c r="BG847" s="4"/>
      <c r="BH847" s="4"/>
      <c r="BI847" s="4"/>
      <c r="BJ847" s="4"/>
      <c r="BK847" s="4"/>
      <c r="BL847" s="4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5"/>
      <c r="BZ847" s="2"/>
      <c r="CA847" s="2"/>
    </row>
    <row r="848" spans="1:79" ht="12.75" customHeight="1">
      <c r="A848" s="1"/>
      <c r="B848" s="1"/>
      <c r="C848" s="1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3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4"/>
      <c r="AZ848" s="2"/>
      <c r="BA848" s="2"/>
      <c r="BB848" s="2"/>
      <c r="BC848" s="2"/>
      <c r="BD848" s="2"/>
      <c r="BE848" s="4"/>
      <c r="BF848" s="4"/>
      <c r="BG848" s="4"/>
      <c r="BH848" s="4"/>
      <c r="BI848" s="4"/>
      <c r="BJ848" s="4"/>
      <c r="BK848" s="4"/>
      <c r="BL848" s="4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5"/>
      <c r="BZ848" s="2"/>
      <c r="CA848" s="2"/>
    </row>
    <row r="849" spans="1:79" ht="12.75" customHeight="1">
      <c r="A849" s="1"/>
      <c r="B849" s="1"/>
      <c r="C849" s="1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3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4"/>
      <c r="AZ849" s="2"/>
      <c r="BA849" s="2"/>
      <c r="BB849" s="2"/>
      <c r="BC849" s="2"/>
      <c r="BD849" s="2"/>
      <c r="BE849" s="4"/>
      <c r="BF849" s="4"/>
      <c r="BG849" s="4"/>
      <c r="BH849" s="4"/>
      <c r="BI849" s="4"/>
      <c r="BJ849" s="4"/>
      <c r="BK849" s="4"/>
      <c r="BL849" s="4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5"/>
      <c r="BZ849" s="2"/>
      <c r="CA849" s="2"/>
    </row>
    <row r="850" spans="1:79" ht="12.75" customHeight="1">
      <c r="A850" s="1"/>
      <c r="B850" s="1"/>
      <c r="C850" s="1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3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4"/>
      <c r="AZ850" s="2"/>
      <c r="BA850" s="2"/>
      <c r="BB850" s="2"/>
      <c r="BC850" s="2"/>
      <c r="BD850" s="2"/>
      <c r="BE850" s="4"/>
      <c r="BF850" s="4"/>
      <c r="BG850" s="4"/>
      <c r="BH850" s="4"/>
      <c r="BI850" s="4"/>
      <c r="BJ850" s="4"/>
      <c r="BK850" s="4"/>
      <c r="BL850" s="4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5"/>
      <c r="BZ850" s="2"/>
      <c r="CA850" s="2"/>
    </row>
    <row r="851" spans="1:79" ht="12.75" customHeight="1">
      <c r="A851" s="1"/>
      <c r="B851" s="1"/>
      <c r="C851" s="1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3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4"/>
      <c r="AZ851" s="2"/>
      <c r="BA851" s="2"/>
      <c r="BB851" s="2"/>
      <c r="BC851" s="2"/>
      <c r="BD851" s="2"/>
      <c r="BE851" s="4"/>
      <c r="BF851" s="4"/>
      <c r="BG851" s="4"/>
      <c r="BH851" s="4"/>
      <c r="BI851" s="4"/>
      <c r="BJ851" s="4"/>
      <c r="BK851" s="4"/>
      <c r="BL851" s="4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5"/>
      <c r="BZ851" s="2"/>
      <c r="CA851" s="2"/>
    </row>
    <row r="852" spans="1:79" ht="12.75" customHeight="1">
      <c r="A852" s="1"/>
      <c r="B852" s="1"/>
      <c r="C852" s="1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3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4"/>
      <c r="AZ852" s="2"/>
      <c r="BA852" s="2"/>
      <c r="BB852" s="2"/>
      <c r="BC852" s="2"/>
      <c r="BD852" s="2"/>
      <c r="BE852" s="4"/>
      <c r="BF852" s="4"/>
      <c r="BG852" s="4"/>
      <c r="BH852" s="4"/>
      <c r="BI852" s="4"/>
      <c r="BJ852" s="4"/>
      <c r="BK852" s="4"/>
      <c r="BL852" s="4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5"/>
      <c r="BZ852" s="2"/>
      <c r="CA852" s="2"/>
    </row>
    <row r="853" spans="1:79" ht="12.75" customHeight="1">
      <c r="A853" s="1"/>
      <c r="B853" s="1"/>
      <c r="C853" s="1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3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4"/>
      <c r="AZ853" s="2"/>
      <c r="BA853" s="2"/>
      <c r="BB853" s="2"/>
      <c r="BC853" s="2"/>
      <c r="BD853" s="2"/>
      <c r="BE853" s="4"/>
      <c r="BF853" s="4"/>
      <c r="BG853" s="4"/>
      <c r="BH853" s="4"/>
      <c r="BI853" s="4"/>
      <c r="BJ853" s="4"/>
      <c r="BK853" s="4"/>
      <c r="BL853" s="4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5"/>
      <c r="BZ853" s="2"/>
      <c r="CA853" s="2"/>
    </row>
    <row r="854" spans="1:79" ht="12.75" customHeight="1">
      <c r="A854" s="1"/>
      <c r="B854" s="1"/>
      <c r="C854" s="1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3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4"/>
      <c r="AZ854" s="2"/>
      <c r="BA854" s="2"/>
      <c r="BB854" s="2"/>
      <c r="BC854" s="2"/>
      <c r="BD854" s="2"/>
      <c r="BE854" s="4"/>
      <c r="BF854" s="4"/>
      <c r="BG854" s="4"/>
      <c r="BH854" s="4"/>
      <c r="BI854" s="4"/>
      <c r="BJ854" s="4"/>
      <c r="BK854" s="4"/>
      <c r="BL854" s="4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5"/>
      <c r="BZ854" s="2"/>
      <c r="CA854" s="2"/>
    </row>
    <row r="855" spans="1:79" ht="12.75" customHeight="1">
      <c r="A855" s="1"/>
      <c r="B855" s="1"/>
      <c r="C855" s="1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3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4"/>
      <c r="AZ855" s="2"/>
      <c r="BA855" s="2"/>
      <c r="BB855" s="2"/>
      <c r="BC855" s="2"/>
      <c r="BD855" s="2"/>
      <c r="BE855" s="4"/>
      <c r="BF855" s="4"/>
      <c r="BG855" s="4"/>
      <c r="BH855" s="4"/>
      <c r="BI855" s="4"/>
      <c r="BJ855" s="4"/>
      <c r="BK855" s="4"/>
      <c r="BL855" s="4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5"/>
      <c r="BZ855" s="2"/>
      <c r="CA855" s="2"/>
    </row>
    <row r="856" spans="1:79" ht="12.75" customHeight="1">
      <c r="A856" s="1"/>
      <c r="B856" s="1"/>
      <c r="C856" s="1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3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4"/>
      <c r="AZ856" s="2"/>
      <c r="BA856" s="2"/>
      <c r="BB856" s="2"/>
      <c r="BC856" s="2"/>
      <c r="BD856" s="2"/>
      <c r="BE856" s="4"/>
      <c r="BF856" s="4"/>
      <c r="BG856" s="4"/>
      <c r="BH856" s="4"/>
      <c r="BI856" s="4"/>
      <c r="BJ856" s="4"/>
      <c r="BK856" s="4"/>
      <c r="BL856" s="4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5"/>
      <c r="BZ856" s="2"/>
      <c r="CA856" s="2"/>
    </row>
    <row r="857" spans="1:79" ht="12.75" customHeight="1">
      <c r="A857" s="1"/>
      <c r="B857" s="1"/>
      <c r="C857" s="1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3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4"/>
      <c r="AZ857" s="2"/>
      <c r="BA857" s="2"/>
      <c r="BB857" s="2"/>
      <c r="BC857" s="2"/>
      <c r="BD857" s="2"/>
      <c r="BE857" s="4"/>
      <c r="BF857" s="4"/>
      <c r="BG857" s="4"/>
      <c r="BH857" s="4"/>
      <c r="BI857" s="4"/>
      <c r="BJ857" s="4"/>
      <c r="BK857" s="4"/>
      <c r="BL857" s="4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5"/>
      <c r="BZ857" s="2"/>
      <c r="CA857" s="2"/>
    </row>
    <row r="858" spans="1:79" ht="12.75" customHeight="1">
      <c r="A858" s="1"/>
      <c r="B858" s="1"/>
      <c r="C858" s="1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3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4"/>
      <c r="AZ858" s="2"/>
      <c r="BA858" s="2"/>
      <c r="BB858" s="2"/>
      <c r="BC858" s="2"/>
      <c r="BD858" s="2"/>
      <c r="BE858" s="4"/>
      <c r="BF858" s="4"/>
      <c r="BG858" s="4"/>
      <c r="BH858" s="4"/>
      <c r="BI858" s="4"/>
      <c r="BJ858" s="4"/>
      <c r="BK858" s="4"/>
      <c r="BL858" s="4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5"/>
      <c r="BZ858" s="2"/>
      <c r="CA858" s="2"/>
    </row>
    <row r="859" spans="1:79" ht="12.75" customHeight="1">
      <c r="A859" s="1"/>
      <c r="B859" s="1"/>
      <c r="C859" s="1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3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4"/>
      <c r="AZ859" s="2"/>
      <c r="BA859" s="2"/>
      <c r="BB859" s="2"/>
      <c r="BC859" s="2"/>
      <c r="BD859" s="2"/>
      <c r="BE859" s="4"/>
      <c r="BF859" s="4"/>
      <c r="BG859" s="4"/>
      <c r="BH859" s="4"/>
      <c r="BI859" s="4"/>
      <c r="BJ859" s="4"/>
      <c r="BK859" s="4"/>
      <c r="BL859" s="4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5"/>
      <c r="BZ859" s="2"/>
      <c r="CA859" s="2"/>
    </row>
    <row r="860" spans="1:79" ht="12.75" customHeight="1">
      <c r="A860" s="1"/>
      <c r="B860" s="1"/>
      <c r="C860" s="1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3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4"/>
      <c r="AZ860" s="2"/>
      <c r="BA860" s="2"/>
      <c r="BB860" s="2"/>
      <c r="BC860" s="2"/>
      <c r="BD860" s="2"/>
      <c r="BE860" s="4"/>
      <c r="BF860" s="4"/>
      <c r="BG860" s="4"/>
      <c r="BH860" s="4"/>
      <c r="BI860" s="4"/>
      <c r="BJ860" s="4"/>
      <c r="BK860" s="4"/>
      <c r="BL860" s="4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5"/>
      <c r="BZ860" s="2"/>
      <c r="CA860" s="2"/>
    </row>
    <row r="861" spans="1:79" ht="12.75" customHeight="1">
      <c r="A861" s="1"/>
      <c r="B861" s="1"/>
      <c r="C861" s="1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3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4"/>
      <c r="AZ861" s="2"/>
      <c r="BA861" s="2"/>
      <c r="BB861" s="2"/>
      <c r="BC861" s="2"/>
      <c r="BD861" s="2"/>
      <c r="BE861" s="4"/>
      <c r="BF861" s="4"/>
      <c r="BG861" s="4"/>
      <c r="BH861" s="4"/>
      <c r="BI861" s="4"/>
      <c r="BJ861" s="4"/>
      <c r="BK861" s="4"/>
      <c r="BL861" s="4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5"/>
      <c r="BZ861" s="2"/>
      <c r="CA861" s="2"/>
    </row>
    <row r="862" spans="1:79" ht="12.75" customHeight="1">
      <c r="A862" s="1"/>
      <c r="B862" s="1"/>
      <c r="C862" s="1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3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4"/>
      <c r="AZ862" s="2"/>
      <c r="BA862" s="2"/>
      <c r="BB862" s="2"/>
      <c r="BC862" s="2"/>
      <c r="BD862" s="2"/>
      <c r="BE862" s="4"/>
      <c r="BF862" s="4"/>
      <c r="BG862" s="4"/>
      <c r="BH862" s="4"/>
      <c r="BI862" s="4"/>
      <c r="BJ862" s="4"/>
      <c r="BK862" s="4"/>
      <c r="BL862" s="4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5"/>
      <c r="BZ862" s="2"/>
      <c r="CA862" s="2"/>
    </row>
    <row r="863" spans="1:79" ht="12.75" customHeight="1">
      <c r="A863" s="1"/>
      <c r="B863" s="1"/>
      <c r="C863" s="1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3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4"/>
      <c r="AZ863" s="2"/>
      <c r="BA863" s="2"/>
      <c r="BB863" s="2"/>
      <c r="BC863" s="2"/>
      <c r="BD863" s="2"/>
      <c r="BE863" s="4"/>
      <c r="BF863" s="4"/>
      <c r="BG863" s="4"/>
      <c r="BH863" s="4"/>
      <c r="BI863" s="4"/>
      <c r="BJ863" s="4"/>
      <c r="BK863" s="4"/>
      <c r="BL863" s="4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5"/>
      <c r="BZ863" s="2"/>
      <c r="CA863" s="2"/>
    </row>
    <row r="864" spans="1:79" ht="12.75" customHeight="1">
      <c r="A864" s="1"/>
      <c r="B864" s="1"/>
      <c r="C864" s="1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3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4"/>
      <c r="AZ864" s="2"/>
      <c r="BA864" s="2"/>
      <c r="BB864" s="2"/>
      <c r="BC864" s="2"/>
      <c r="BD864" s="2"/>
      <c r="BE864" s="4"/>
      <c r="BF864" s="4"/>
      <c r="BG864" s="4"/>
      <c r="BH864" s="4"/>
      <c r="BI864" s="4"/>
      <c r="BJ864" s="4"/>
      <c r="BK864" s="4"/>
      <c r="BL864" s="4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5"/>
      <c r="BZ864" s="2"/>
      <c r="CA864" s="2"/>
    </row>
    <row r="865" spans="1:79" ht="12.75" customHeight="1">
      <c r="A865" s="1"/>
      <c r="B865" s="1"/>
      <c r="C865" s="1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3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4"/>
      <c r="AZ865" s="2"/>
      <c r="BA865" s="2"/>
      <c r="BB865" s="2"/>
      <c r="BC865" s="2"/>
      <c r="BD865" s="2"/>
      <c r="BE865" s="4"/>
      <c r="BF865" s="4"/>
      <c r="BG865" s="4"/>
      <c r="BH865" s="4"/>
      <c r="BI865" s="4"/>
      <c r="BJ865" s="4"/>
      <c r="BK865" s="4"/>
      <c r="BL865" s="4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5"/>
      <c r="BZ865" s="2"/>
      <c r="CA865" s="2"/>
    </row>
    <row r="866" spans="1:79" ht="12.75" customHeight="1">
      <c r="A866" s="1"/>
      <c r="B866" s="1"/>
      <c r="C866" s="1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3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4"/>
      <c r="AZ866" s="2"/>
      <c r="BA866" s="2"/>
      <c r="BB866" s="2"/>
      <c r="BC866" s="2"/>
      <c r="BD866" s="2"/>
      <c r="BE866" s="4"/>
      <c r="BF866" s="4"/>
      <c r="BG866" s="4"/>
      <c r="BH866" s="4"/>
      <c r="BI866" s="4"/>
      <c r="BJ866" s="4"/>
      <c r="BK866" s="4"/>
      <c r="BL866" s="4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5"/>
      <c r="BZ866" s="2"/>
      <c r="CA866" s="2"/>
    </row>
    <row r="867" spans="1:79" ht="12.75" customHeight="1">
      <c r="A867" s="1"/>
      <c r="B867" s="1"/>
      <c r="C867" s="1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3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4"/>
      <c r="AZ867" s="2"/>
      <c r="BA867" s="2"/>
      <c r="BB867" s="2"/>
      <c r="BC867" s="2"/>
      <c r="BD867" s="2"/>
      <c r="BE867" s="4"/>
      <c r="BF867" s="4"/>
      <c r="BG867" s="4"/>
      <c r="BH867" s="4"/>
      <c r="BI867" s="4"/>
      <c r="BJ867" s="4"/>
      <c r="BK867" s="4"/>
      <c r="BL867" s="4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5"/>
      <c r="BZ867" s="2"/>
      <c r="CA867" s="2"/>
    </row>
    <row r="868" spans="1:79" ht="12.75" customHeight="1">
      <c r="A868" s="1"/>
      <c r="B868" s="1"/>
      <c r="C868" s="1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3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4"/>
      <c r="AZ868" s="2"/>
      <c r="BA868" s="2"/>
      <c r="BB868" s="2"/>
      <c r="BC868" s="2"/>
      <c r="BD868" s="2"/>
      <c r="BE868" s="4"/>
      <c r="BF868" s="4"/>
      <c r="BG868" s="4"/>
      <c r="BH868" s="4"/>
      <c r="BI868" s="4"/>
      <c r="BJ868" s="4"/>
      <c r="BK868" s="4"/>
      <c r="BL868" s="4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5"/>
      <c r="BZ868" s="2"/>
      <c r="CA868" s="2"/>
    </row>
    <row r="869" spans="1:79" ht="12.75" customHeight="1">
      <c r="A869" s="1"/>
      <c r="B869" s="1"/>
      <c r="C869" s="1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3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4"/>
      <c r="AZ869" s="2"/>
      <c r="BA869" s="2"/>
      <c r="BB869" s="2"/>
      <c r="BC869" s="2"/>
      <c r="BD869" s="2"/>
      <c r="BE869" s="4"/>
      <c r="BF869" s="4"/>
      <c r="BG869" s="4"/>
      <c r="BH869" s="4"/>
      <c r="BI869" s="4"/>
      <c r="BJ869" s="4"/>
      <c r="BK869" s="4"/>
      <c r="BL869" s="4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5"/>
      <c r="BZ869" s="2"/>
      <c r="CA869" s="2"/>
    </row>
    <row r="870" spans="1:79" ht="12.75" customHeight="1">
      <c r="A870" s="1"/>
      <c r="B870" s="1"/>
      <c r="C870" s="1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3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4"/>
      <c r="AZ870" s="2"/>
      <c r="BA870" s="2"/>
      <c r="BB870" s="2"/>
      <c r="BC870" s="2"/>
      <c r="BD870" s="2"/>
      <c r="BE870" s="4"/>
      <c r="BF870" s="4"/>
      <c r="BG870" s="4"/>
      <c r="BH870" s="4"/>
      <c r="BI870" s="4"/>
      <c r="BJ870" s="4"/>
      <c r="BK870" s="4"/>
      <c r="BL870" s="4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5"/>
      <c r="BZ870" s="2"/>
      <c r="CA870" s="2"/>
    </row>
    <row r="871" spans="1:79" ht="12.75" customHeight="1">
      <c r="A871" s="1"/>
      <c r="B871" s="1"/>
      <c r="C871" s="1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3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4"/>
      <c r="AZ871" s="2"/>
      <c r="BA871" s="2"/>
      <c r="BB871" s="2"/>
      <c r="BC871" s="2"/>
      <c r="BD871" s="2"/>
      <c r="BE871" s="4"/>
      <c r="BF871" s="4"/>
      <c r="BG871" s="4"/>
      <c r="BH871" s="4"/>
      <c r="BI871" s="4"/>
      <c r="BJ871" s="4"/>
      <c r="BK871" s="4"/>
      <c r="BL871" s="4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5"/>
      <c r="BZ871" s="2"/>
      <c r="CA871" s="2"/>
    </row>
    <row r="872" spans="1:79" ht="12.75" customHeight="1">
      <c r="A872" s="1"/>
      <c r="B872" s="1"/>
      <c r="C872" s="1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3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4"/>
      <c r="AZ872" s="2"/>
      <c r="BA872" s="2"/>
      <c r="BB872" s="2"/>
      <c r="BC872" s="2"/>
      <c r="BD872" s="2"/>
      <c r="BE872" s="4"/>
      <c r="BF872" s="4"/>
      <c r="BG872" s="4"/>
      <c r="BH872" s="4"/>
      <c r="BI872" s="4"/>
      <c r="BJ872" s="4"/>
      <c r="BK872" s="4"/>
      <c r="BL872" s="4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5"/>
      <c r="BZ872" s="2"/>
      <c r="CA872" s="2"/>
    </row>
    <row r="873" spans="1:79" ht="12.75" customHeight="1">
      <c r="A873" s="1"/>
      <c r="B873" s="1"/>
      <c r="C873" s="1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3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4"/>
      <c r="AZ873" s="2"/>
      <c r="BA873" s="2"/>
      <c r="BB873" s="2"/>
      <c r="BC873" s="2"/>
      <c r="BD873" s="2"/>
      <c r="BE873" s="4"/>
      <c r="BF873" s="4"/>
      <c r="BG873" s="4"/>
      <c r="BH873" s="4"/>
      <c r="BI873" s="4"/>
      <c r="BJ873" s="4"/>
      <c r="BK873" s="4"/>
      <c r="BL873" s="4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5"/>
      <c r="BZ873" s="2"/>
      <c r="CA873" s="2"/>
    </row>
    <row r="874" spans="1:79" ht="12.75" customHeight="1">
      <c r="A874" s="1"/>
      <c r="B874" s="1"/>
      <c r="C874" s="1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3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4"/>
      <c r="AZ874" s="2"/>
      <c r="BA874" s="2"/>
      <c r="BB874" s="2"/>
      <c r="BC874" s="2"/>
      <c r="BD874" s="2"/>
      <c r="BE874" s="4"/>
      <c r="BF874" s="4"/>
      <c r="BG874" s="4"/>
      <c r="BH874" s="4"/>
      <c r="BI874" s="4"/>
      <c r="BJ874" s="4"/>
      <c r="BK874" s="4"/>
      <c r="BL874" s="4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5"/>
      <c r="BZ874" s="2"/>
      <c r="CA874" s="2"/>
    </row>
    <row r="875" spans="1:79" ht="12.75" customHeight="1">
      <c r="A875" s="1"/>
      <c r="B875" s="1"/>
      <c r="C875" s="1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3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4"/>
      <c r="AZ875" s="2"/>
      <c r="BA875" s="2"/>
      <c r="BB875" s="2"/>
      <c r="BC875" s="2"/>
      <c r="BD875" s="2"/>
      <c r="BE875" s="4"/>
      <c r="BF875" s="4"/>
      <c r="BG875" s="4"/>
      <c r="BH875" s="4"/>
      <c r="BI875" s="4"/>
      <c r="BJ875" s="4"/>
      <c r="BK875" s="4"/>
      <c r="BL875" s="4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5"/>
      <c r="BZ875" s="2"/>
      <c r="CA875" s="2"/>
    </row>
    <row r="876" spans="1:79" ht="12.75" customHeight="1">
      <c r="A876" s="1"/>
      <c r="B876" s="1"/>
      <c r="C876" s="1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3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4"/>
      <c r="AZ876" s="2"/>
      <c r="BA876" s="2"/>
      <c r="BB876" s="2"/>
      <c r="BC876" s="2"/>
      <c r="BD876" s="2"/>
      <c r="BE876" s="4"/>
      <c r="BF876" s="4"/>
      <c r="BG876" s="4"/>
      <c r="BH876" s="4"/>
      <c r="BI876" s="4"/>
      <c r="BJ876" s="4"/>
      <c r="BK876" s="4"/>
      <c r="BL876" s="4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5"/>
      <c r="BZ876" s="2"/>
      <c r="CA876" s="2"/>
    </row>
    <row r="877" spans="1:79" ht="12.75" customHeight="1">
      <c r="A877" s="1"/>
      <c r="B877" s="1"/>
      <c r="C877" s="1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3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4"/>
      <c r="AZ877" s="2"/>
      <c r="BA877" s="2"/>
      <c r="BB877" s="2"/>
      <c r="BC877" s="2"/>
      <c r="BD877" s="2"/>
      <c r="BE877" s="4"/>
      <c r="BF877" s="4"/>
      <c r="BG877" s="4"/>
      <c r="BH877" s="4"/>
      <c r="BI877" s="4"/>
      <c r="BJ877" s="4"/>
      <c r="BK877" s="4"/>
      <c r="BL877" s="4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5"/>
      <c r="BZ877" s="2"/>
      <c r="CA877" s="2"/>
    </row>
    <row r="878" spans="1:79" ht="12.75" customHeight="1">
      <c r="A878" s="1"/>
      <c r="B878" s="1"/>
      <c r="C878" s="1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3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4"/>
      <c r="AZ878" s="2"/>
      <c r="BA878" s="2"/>
      <c r="BB878" s="2"/>
      <c r="BC878" s="2"/>
      <c r="BD878" s="2"/>
      <c r="BE878" s="4"/>
      <c r="BF878" s="4"/>
      <c r="BG878" s="4"/>
      <c r="BH878" s="4"/>
      <c r="BI878" s="4"/>
      <c r="BJ878" s="4"/>
      <c r="BK878" s="4"/>
      <c r="BL878" s="4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5"/>
      <c r="BZ878" s="2"/>
      <c r="CA878" s="2"/>
    </row>
    <row r="879" spans="1:79" ht="12.75" customHeight="1">
      <c r="A879" s="1"/>
      <c r="B879" s="1"/>
      <c r="C879" s="1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3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4"/>
      <c r="AZ879" s="2"/>
      <c r="BA879" s="2"/>
      <c r="BB879" s="2"/>
      <c r="BC879" s="2"/>
      <c r="BD879" s="2"/>
      <c r="BE879" s="4"/>
      <c r="BF879" s="4"/>
      <c r="BG879" s="4"/>
      <c r="BH879" s="4"/>
      <c r="BI879" s="4"/>
      <c r="BJ879" s="4"/>
      <c r="BK879" s="4"/>
      <c r="BL879" s="4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5"/>
      <c r="BZ879" s="2"/>
      <c r="CA879" s="2"/>
    </row>
    <row r="880" spans="1:79" ht="12.75" customHeight="1">
      <c r="A880" s="1"/>
      <c r="B880" s="1"/>
      <c r="C880" s="1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3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4"/>
      <c r="AZ880" s="2"/>
      <c r="BA880" s="2"/>
      <c r="BB880" s="2"/>
      <c r="BC880" s="2"/>
      <c r="BD880" s="2"/>
      <c r="BE880" s="4"/>
      <c r="BF880" s="4"/>
      <c r="BG880" s="4"/>
      <c r="BH880" s="4"/>
      <c r="BI880" s="4"/>
      <c r="BJ880" s="4"/>
      <c r="BK880" s="4"/>
      <c r="BL880" s="4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5"/>
      <c r="BZ880" s="2"/>
      <c r="CA880" s="2"/>
    </row>
    <row r="881" spans="1:79" ht="12.75" customHeight="1">
      <c r="A881" s="1"/>
      <c r="B881" s="1"/>
      <c r="C881" s="1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3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4"/>
      <c r="AZ881" s="2"/>
      <c r="BA881" s="2"/>
      <c r="BB881" s="2"/>
      <c r="BC881" s="2"/>
      <c r="BD881" s="2"/>
      <c r="BE881" s="4"/>
      <c r="BF881" s="4"/>
      <c r="BG881" s="4"/>
      <c r="BH881" s="4"/>
      <c r="BI881" s="4"/>
      <c r="BJ881" s="4"/>
      <c r="BK881" s="4"/>
      <c r="BL881" s="4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5"/>
      <c r="BZ881" s="2"/>
      <c r="CA881" s="2"/>
    </row>
    <row r="882" spans="1:79" ht="12.75" customHeight="1">
      <c r="A882" s="1"/>
      <c r="B882" s="1"/>
      <c r="C882" s="1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3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4"/>
      <c r="AZ882" s="2"/>
      <c r="BA882" s="2"/>
      <c r="BB882" s="2"/>
      <c r="BC882" s="2"/>
      <c r="BD882" s="2"/>
      <c r="BE882" s="4"/>
      <c r="BF882" s="4"/>
      <c r="BG882" s="4"/>
      <c r="BH882" s="4"/>
      <c r="BI882" s="4"/>
      <c r="BJ882" s="4"/>
      <c r="BK882" s="4"/>
      <c r="BL882" s="4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5"/>
      <c r="BZ882" s="2"/>
      <c r="CA882" s="2"/>
    </row>
    <row r="883" spans="1:79" ht="12.75" customHeight="1">
      <c r="A883" s="1"/>
      <c r="B883" s="1"/>
      <c r="C883" s="1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3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4"/>
      <c r="AZ883" s="2"/>
      <c r="BA883" s="2"/>
      <c r="BB883" s="2"/>
      <c r="BC883" s="2"/>
      <c r="BD883" s="2"/>
      <c r="BE883" s="4"/>
      <c r="BF883" s="4"/>
      <c r="BG883" s="4"/>
      <c r="BH883" s="4"/>
      <c r="BI883" s="4"/>
      <c r="BJ883" s="4"/>
      <c r="BK883" s="4"/>
      <c r="BL883" s="4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5"/>
      <c r="BZ883" s="2"/>
      <c r="CA883" s="2"/>
    </row>
    <row r="884" spans="1:79" ht="12.75" customHeight="1">
      <c r="A884" s="1"/>
      <c r="B884" s="1"/>
      <c r="C884" s="1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3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4"/>
      <c r="AZ884" s="2"/>
      <c r="BA884" s="2"/>
      <c r="BB884" s="2"/>
      <c r="BC884" s="2"/>
      <c r="BD884" s="2"/>
      <c r="BE884" s="4"/>
      <c r="BF884" s="4"/>
      <c r="BG884" s="4"/>
      <c r="BH884" s="4"/>
      <c r="BI884" s="4"/>
      <c r="BJ884" s="4"/>
      <c r="BK884" s="4"/>
      <c r="BL884" s="4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5"/>
      <c r="BZ884" s="2"/>
      <c r="CA884" s="2"/>
    </row>
    <row r="885" spans="1:79" ht="12.75" customHeight="1">
      <c r="A885" s="1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3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4"/>
      <c r="AZ885" s="2"/>
      <c r="BA885" s="2"/>
      <c r="BB885" s="2"/>
      <c r="BC885" s="2"/>
      <c r="BD885" s="2"/>
      <c r="BE885" s="4"/>
      <c r="BF885" s="4"/>
      <c r="BG885" s="4"/>
      <c r="BH885" s="4"/>
      <c r="BI885" s="4"/>
      <c r="BJ885" s="4"/>
      <c r="BK885" s="4"/>
      <c r="BL885" s="4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5"/>
      <c r="BZ885" s="2"/>
      <c r="CA885" s="2"/>
    </row>
    <row r="886" spans="1:79" ht="12.75" customHeight="1">
      <c r="A886" s="1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3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4"/>
      <c r="AZ886" s="2"/>
      <c r="BA886" s="2"/>
      <c r="BB886" s="2"/>
      <c r="BC886" s="2"/>
      <c r="BD886" s="2"/>
      <c r="BE886" s="4"/>
      <c r="BF886" s="4"/>
      <c r="BG886" s="4"/>
      <c r="BH886" s="4"/>
      <c r="BI886" s="4"/>
      <c r="BJ886" s="4"/>
      <c r="BK886" s="4"/>
      <c r="BL886" s="4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5"/>
      <c r="BZ886" s="2"/>
      <c r="CA886" s="2"/>
    </row>
    <row r="887" spans="1:79" ht="12.75" customHeight="1">
      <c r="A887" s="1"/>
      <c r="B887" s="1"/>
      <c r="C887" s="1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3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4"/>
      <c r="AZ887" s="2"/>
      <c r="BA887" s="2"/>
      <c r="BB887" s="2"/>
      <c r="BC887" s="2"/>
      <c r="BD887" s="2"/>
      <c r="BE887" s="4"/>
      <c r="BF887" s="4"/>
      <c r="BG887" s="4"/>
      <c r="BH887" s="4"/>
      <c r="BI887" s="4"/>
      <c r="BJ887" s="4"/>
      <c r="BK887" s="4"/>
      <c r="BL887" s="4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5"/>
      <c r="BZ887" s="2"/>
      <c r="CA887" s="2"/>
    </row>
    <row r="888" spans="1:79" ht="12.75" customHeight="1">
      <c r="A888" s="1"/>
      <c r="B888" s="1"/>
      <c r="C888" s="1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3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4"/>
      <c r="AZ888" s="2"/>
      <c r="BA888" s="2"/>
      <c r="BB888" s="2"/>
      <c r="BC888" s="2"/>
      <c r="BD888" s="2"/>
      <c r="BE888" s="4"/>
      <c r="BF888" s="4"/>
      <c r="BG888" s="4"/>
      <c r="BH888" s="4"/>
      <c r="BI888" s="4"/>
      <c r="BJ888" s="4"/>
      <c r="BK888" s="4"/>
      <c r="BL888" s="4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5"/>
      <c r="BZ888" s="2"/>
      <c r="CA888" s="2"/>
    </row>
    <row r="889" spans="1:79" ht="12.75" customHeight="1">
      <c r="A889" s="1"/>
      <c r="B889" s="1"/>
      <c r="C889" s="1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3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4"/>
      <c r="AZ889" s="2"/>
      <c r="BA889" s="2"/>
      <c r="BB889" s="2"/>
      <c r="BC889" s="2"/>
      <c r="BD889" s="2"/>
      <c r="BE889" s="4"/>
      <c r="BF889" s="4"/>
      <c r="BG889" s="4"/>
      <c r="BH889" s="4"/>
      <c r="BI889" s="4"/>
      <c r="BJ889" s="4"/>
      <c r="BK889" s="4"/>
      <c r="BL889" s="4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5"/>
      <c r="BZ889" s="2"/>
      <c r="CA889" s="2"/>
    </row>
    <row r="890" spans="1:79" ht="12.75" customHeight="1">
      <c r="A890" s="1"/>
      <c r="B890" s="1"/>
      <c r="C890" s="1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3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4"/>
      <c r="AZ890" s="2"/>
      <c r="BA890" s="2"/>
      <c r="BB890" s="2"/>
      <c r="BC890" s="2"/>
      <c r="BD890" s="2"/>
      <c r="BE890" s="4"/>
      <c r="BF890" s="4"/>
      <c r="BG890" s="4"/>
      <c r="BH890" s="4"/>
      <c r="BI890" s="4"/>
      <c r="BJ890" s="4"/>
      <c r="BK890" s="4"/>
      <c r="BL890" s="4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5"/>
      <c r="BZ890" s="2"/>
      <c r="CA890" s="2"/>
    </row>
    <row r="891" spans="1:79" ht="12.75" customHeight="1">
      <c r="A891" s="1"/>
      <c r="B891" s="1"/>
      <c r="C891" s="1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3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4"/>
      <c r="AZ891" s="2"/>
      <c r="BA891" s="2"/>
      <c r="BB891" s="2"/>
      <c r="BC891" s="2"/>
      <c r="BD891" s="2"/>
      <c r="BE891" s="4"/>
      <c r="BF891" s="4"/>
      <c r="BG891" s="4"/>
      <c r="BH891" s="4"/>
      <c r="BI891" s="4"/>
      <c r="BJ891" s="4"/>
      <c r="BK891" s="4"/>
      <c r="BL891" s="4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5"/>
      <c r="BZ891" s="2"/>
      <c r="CA891" s="2"/>
    </row>
    <row r="892" spans="1:79" ht="12.75" customHeight="1">
      <c r="A892" s="1"/>
      <c r="B892" s="1"/>
      <c r="C892" s="1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3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4"/>
      <c r="AZ892" s="2"/>
      <c r="BA892" s="2"/>
      <c r="BB892" s="2"/>
      <c r="BC892" s="2"/>
      <c r="BD892" s="2"/>
      <c r="BE892" s="4"/>
      <c r="BF892" s="4"/>
      <c r="BG892" s="4"/>
      <c r="BH892" s="4"/>
      <c r="BI892" s="4"/>
      <c r="BJ892" s="4"/>
      <c r="BK892" s="4"/>
      <c r="BL892" s="4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5"/>
      <c r="BZ892" s="2"/>
      <c r="CA892" s="2"/>
    </row>
    <row r="893" spans="1:79" ht="12.75" customHeight="1">
      <c r="A893" s="1"/>
      <c r="B893" s="1"/>
      <c r="C893" s="1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3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4"/>
      <c r="AZ893" s="2"/>
      <c r="BA893" s="2"/>
      <c r="BB893" s="2"/>
      <c r="BC893" s="2"/>
      <c r="BD893" s="2"/>
      <c r="BE893" s="4"/>
      <c r="BF893" s="4"/>
      <c r="BG893" s="4"/>
      <c r="BH893" s="4"/>
      <c r="BI893" s="4"/>
      <c r="BJ893" s="4"/>
      <c r="BK893" s="4"/>
      <c r="BL893" s="4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5"/>
      <c r="BZ893" s="2"/>
      <c r="CA893" s="2"/>
    </row>
    <row r="894" spans="1:79" ht="12.75" customHeight="1">
      <c r="A894" s="1"/>
      <c r="B894" s="1"/>
      <c r="C894" s="1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3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4"/>
      <c r="AZ894" s="2"/>
      <c r="BA894" s="2"/>
      <c r="BB894" s="2"/>
      <c r="BC894" s="2"/>
      <c r="BD894" s="2"/>
      <c r="BE894" s="4"/>
      <c r="BF894" s="4"/>
      <c r="BG894" s="4"/>
      <c r="BH894" s="4"/>
      <c r="BI894" s="4"/>
      <c r="BJ894" s="4"/>
      <c r="BK894" s="4"/>
      <c r="BL894" s="4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5"/>
      <c r="BZ894" s="2"/>
      <c r="CA894" s="2"/>
    </row>
    <row r="895" spans="1:79" ht="12.75" customHeight="1">
      <c r="A895" s="1"/>
      <c r="B895" s="1"/>
      <c r="C895" s="1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3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4"/>
      <c r="AZ895" s="2"/>
      <c r="BA895" s="2"/>
      <c r="BB895" s="2"/>
      <c r="BC895" s="2"/>
      <c r="BD895" s="2"/>
      <c r="BE895" s="4"/>
      <c r="BF895" s="4"/>
      <c r="BG895" s="4"/>
      <c r="BH895" s="4"/>
      <c r="BI895" s="4"/>
      <c r="BJ895" s="4"/>
      <c r="BK895" s="4"/>
      <c r="BL895" s="4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5"/>
      <c r="BZ895" s="2"/>
      <c r="CA895" s="2"/>
    </row>
    <row r="896" spans="1:79" ht="12.75" customHeight="1">
      <c r="A896" s="1"/>
      <c r="B896" s="1"/>
      <c r="C896" s="1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3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4"/>
      <c r="AZ896" s="2"/>
      <c r="BA896" s="2"/>
      <c r="BB896" s="2"/>
      <c r="BC896" s="2"/>
      <c r="BD896" s="2"/>
      <c r="BE896" s="4"/>
      <c r="BF896" s="4"/>
      <c r="BG896" s="4"/>
      <c r="BH896" s="4"/>
      <c r="BI896" s="4"/>
      <c r="BJ896" s="4"/>
      <c r="BK896" s="4"/>
      <c r="BL896" s="4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5"/>
      <c r="BZ896" s="2"/>
      <c r="CA896" s="2"/>
    </row>
    <row r="897" spans="1:79" ht="12.75" customHeight="1">
      <c r="A897" s="1"/>
      <c r="B897" s="1"/>
      <c r="C897" s="1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3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4"/>
      <c r="AZ897" s="2"/>
      <c r="BA897" s="2"/>
      <c r="BB897" s="2"/>
      <c r="BC897" s="2"/>
      <c r="BD897" s="2"/>
      <c r="BE897" s="4"/>
      <c r="BF897" s="4"/>
      <c r="BG897" s="4"/>
      <c r="BH897" s="4"/>
      <c r="BI897" s="4"/>
      <c r="BJ897" s="4"/>
      <c r="BK897" s="4"/>
      <c r="BL897" s="4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5"/>
      <c r="BZ897" s="2"/>
      <c r="CA897" s="2"/>
    </row>
    <row r="898" spans="1:79" ht="12.75" customHeight="1">
      <c r="A898" s="1"/>
      <c r="B898" s="1"/>
      <c r="C898" s="1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3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4"/>
      <c r="AZ898" s="2"/>
      <c r="BA898" s="2"/>
      <c r="BB898" s="2"/>
      <c r="BC898" s="2"/>
      <c r="BD898" s="2"/>
      <c r="BE898" s="4"/>
      <c r="BF898" s="4"/>
      <c r="BG898" s="4"/>
      <c r="BH898" s="4"/>
      <c r="BI898" s="4"/>
      <c r="BJ898" s="4"/>
      <c r="BK898" s="4"/>
      <c r="BL898" s="4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5"/>
      <c r="BZ898" s="2"/>
      <c r="CA898" s="2"/>
    </row>
    <row r="899" spans="1:79" ht="12.75" customHeight="1">
      <c r="A899" s="1"/>
      <c r="B899" s="1"/>
      <c r="C899" s="1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3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4"/>
      <c r="AZ899" s="2"/>
      <c r="BA899" s="2"/>
      <c r="BB899" s="2"/>
      <c r="BC899" s="2"/>
      <c r="BD899" s="2"/>
      <c r="BE899" s="4"/>
      <c r="BF899" s="4"/>
      <c r="BG899" s="4"/>
      <c r="BH899" s="4"/>
      <c r="BI899" s="4"/>
      <c r="BJ899" s="4"/>
      <c r="BK899" s="4"/>
      <c r="BL899" s="4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5"/>
      <c r="BZ899" s="2"/>
      <c r="CA899" s="2"/>
    </row>
    <row r="900" spans="1:79" ht="12.75" customHeight="1">
      <c r="A900" s="1"/>
      <c r="B900" s="1"/>
      <c r="C900" s="1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3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4"/>
      <c r="AZ900" s="2"/>
      <c r="BA900" s="2"/>
      <c r="BB900" s="2"/>
      <c r="BC900" s="2"/>
      <c r="BD900" s="2"/>
      <c r="BE900" s="4"/>
      <c r="BF900" s="4"/>
      <c r="BG900" s="4"/>
      <c r="BH900" s="4"/>
      <c r="BI900" s="4"/>
      <c r="BJ900" s="4"/>
      <c r="BK900" s="4"/>
      <c r="BL900" s="4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5"/>
      <c r="BZ900" s="2"/>
      <c r="CA900" s="2"/>
    </row>
    <row r="901" spans="1:79" ht="12.75" customHeight="1">
      <c r="A901" s="1"/>
      <c r="B901" s="1"/>
      <c r="C901" s="1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3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4"/>
      <c r="AZ901" s="2"/>
      <c r="BA901" s="2"/>
      <c r="BB901" s="2"/>
      <c r="BC901" s="2"/>
      <c r="BD901" s="2"/>
      <c r="BE901" s="4"/>
      <c r="BF901" s="4"/>
      <c r="BG901" s="4"/>
      <c r="BH901" s="4"/>
      <c r="BI901" s="4"/>
      <c r="BJ901" s="4"/>
      <c r="BK901" s="4"/>
      <c r="BL901" s="4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5"/>
      <c r="BZ901" s="2"/>
      <c r="CA901" s="2"/>
    </row>
    <row r="902" spans="1:79" ht="12.75" customHeight="1">
      <c r="A902" s="1"/>
      <c r="B902" s="1"/>
      <c r="C902" s="1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3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4"/>
      <c r="AZ902" s="2"/>
      <c r="BA902" s="2"/>
      <c r="BB902" s="2"/>
      <c r="BC902" s="2"/>
      <c r="BD902" s="2"/>
      <c r="BE902" s="4"/>
      <c r="BF902" s="4"/>
      <c r="BG902" s="4"/>
      <c r="BH902" s="4"/>
      <c r="BI902" s="4"/>
      <c r="BJ902" s="4"/>
      <c r="BK902" s="4"/>
      <c r="BL902" s="4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5"/>
      <c r="BZ902" s="2"/>
      <c r="CA902" s="2"/>
    </row>
    <row r="903" spans="1:79" ht="12.75" customHeight="1">
      <c r="A903" s="1"/>
      <c r="B903" s="1"/>
      <c r="C903" s="1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3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4"/>
      <c r="AZ903" s="2"/>
      <c r="BA903" s="2"/>
      <c r="BB903" s="2"/>
      <c r="BC903" s="2"/>
      <c r="BD903" s="2"/>
      <c r="BE903" s="4"/>
      <c r="BF903" s="4"/>
      <c r="BG903" s="4"/>
      <c r="BH903" s="4"/>
      <c r="BI903" s="4"/>
      <c r="BJ903" s="4"/>
      <c r="BK903" s="4"/>
      <c r="BL903" s="4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5"/>
      <c r="BZ903" s="2"/>
      <c r="CA903" s="2"/>
    </row>
    <row r="904" spans="1:79" ht="12.75" customHeight="1">
      <c r="A904" s="1"/>
      <c r="B904" s="1"/>
      <c r="C904" s="1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3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4"/>
      <c r="AZ904" s="2"/>
      <c r="BA904" s="2"/>
      <c r="BB904" s="2"/>
      <c r="BC904" s="2"/>
      <c r="BD904" s="2"/>
      <c r="BE904" s="4"/>
      <c r="BF904" s="4"/>
      <c r="BG904" s="4"/>
      <c r="BH904" s="4"/>
      <c r="BI904" s="4"/>
      <c r="BJ904" s="4"/>
      <c r="BK904" s="4"/>
      <c r="BL904" s="4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5"/>
      <c r="BZ904" s="2"/>
      <c r="CA904" s="2"/>
    </row>
    <row r="905" spans="1:79" ht="12.75" customHeight="1">
      <c r="A905" s="1"/>
      <c r="B905" s="1"/>
      <c r="C905" s="1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3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4"/>
      <c r="AZ905" s="2"/>
      <c r="BA905" s="2"/>
      <c r="BB905" s="2"/>
      <c r="BC905" s="2"/>
      <c r="BD905" s="2"/>
      <c r="BE905" s="4"/>
      <c r="BF905" s="4"/>
      <c r="BG905" s="4"/>
      <c r="BH905" s="4"/>
      <c r="BI905" s="4"/>
      <c r="BJ905" s="4"/>
      <c r="BK905" s="4"/>
      <c r="BL905" s="4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5"/>
      <c r="BZ905" s="2"/>
      <c r="CA905" s="2"/>
    </row>
    <row r="906" spans="1:79" ht="12.75" customHeight="1">
      <c r="A906" s="1"/>
      <c r="B906" s="1"/>
      <c r="C906" s="1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3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4"/>
      <c r="AZ906" s="2"/>
      <c r="BA906" s="2"/>
      <c r="BB906" s="2"/>
      <c r="BC906" s="2"/>
      <c r="BD906" s="2"/>
      <c r="BE906" s="4"/>
      <c r="BF906" s="4"/>
      <c r="BG906" s="4"/>
      <c r="BH906" s="4"/>
      <c r="BI906" s="4"/>
      <c r="BJ906" s="4"/>
      <c r="BK906" s="4"/>
      <c r="BL906" s="4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5"/>
      <c r="BZ906" s="2"/>
      <c r="CA906" s="2"/>
    </row>
    <row r="907" spans="1:79" ht="12.75" customHeight="1">
      <c r="A907" s="1"/>
      <c r="B907" s="1"/>
      <c r="C907" s="1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3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4"/>
      <c r="AZ907" s="2"/>
      <c r="BA907" s="2"/>
      <c r="BB907" s="2"/>
      <c r="BC907" s="2"/>
      <c r="BD907" s="2"/>
      <c r="BE907" s="4"/>
      <c r="BF907" s="4"/>
      <c r="BG907" s="4"/>
      <c r="BH907" s="4"/>
      <c r="BI907" s="4"/>
      <c r="BJ907" s="4"/>
      <c r="BK907" s="4"/>
      <c r="BL907" s="4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5"/>
      <c r="BZ907" s="2"/>
      <c r="CA907" s="2"/>
    </row>
    <row r="908" spans="1:79" ht="12.75" customHeight="1">
      <c r="A908" s="1"/>
      <c r="B908" s="1"/>
      <c r="C908" s="1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3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4"/>
      <c r="AZ908" s="2"/>
      <c r="BA908" s="2"/>
      <c r="BB908" s="2"/>
      <c r="BC908" s="2"/>
      <c r="BD908" s="2"/>
      <c r="BE908" s="4"/>
      <c r="BF908" s="4"/>
      <c r="BG908" s="4"/>
      <c r="BH908" s="4"/>
      <c r="BI908" s="4"/>
      <c r="BJ908" s="4"/>
      <c r="BK908" s="4"/>
      <c r="BL908" s="4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5"/>
      <c r="BZ908" s="2"/>
      <c r="CA908" s="2"/>
    </row>
    <row r="909" spans="1:79" ht="12.75" customHeight="1">
      <c r="A909" s="1"/>
      <c r="B909" s="1"/>
      <c r="C909" s="1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3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4"/>
      <c r="AZ909" s="2"/>
      <c r="BA909" s="2"/>
      <c r="BB909" s="2"/>
      <c r="BC909" s="2"/>
      <c r="BD909" s="2"/>
      <c r="BE909" s="4"/>
      <c r="BF909" s="4"/>
      <c r="BG909" s="4"/>
      <c r="BH909" s="4"/>
      <c r="BI909" s="4"/>
      <c r="BJ909" s="4"/>
      <c r="BK909" s="4"/>
      <c r="BL909" s="4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5"/>
      <c r="BZ909" s="2"/>
      <c r="CA909" s="2"/>
    </row>
    <row r="910" spans="1:79" ht="12.75" customHeight="1">
      <c r="A910" s="1"/>
      <c r="B910" s="1"/>
      <c r="C910" s="1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3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4"/>
      <c r="AZ910" s="2"/>
      <c r="BA910" s="2"/>
      <c r="BB910" s="2"/>
      <c r="BC910" s="2"/>
      <c r="BD910" s="2"/>
      <c r="BE910" s="4"/>
      <c r="BF910" s="4"/>
      <c r="BG910" s="4"/>
      <c r="BH910" s="4"/>
      <c r="BI910" s="4"/>
      <c r="BJ910" s="4"/>
      <c r="BK910" s="4"/>
      <c r="BL910" s="4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5"/>
      <c r="BZ910" s="2"/>
      <c r="CA910" s="2"/>
    </row>
    <row r="911" spans="1:79" ht="12.75" customHeight="1">
      <c r="A911" s="1"/>
      <c r="B911" s="1"/>
      <c r="C911" s="1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3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4"/>
      <c r="AZ911" s="2"/>
      <c r="BA911" s="2"/>
      <c r="BB911" s="2"/>
      <c r="BC911" s="2"/>
      <c r="BD911" s="2"/>
      <c r="BE911" s="4"/>
      <c r="BF911" s="4"/>
      <c r="BG911" s="4"/>
      <c r="BH911" s="4"/>
      <c r="BI911" s="4"/>
      <c r="BJ911" s="4"/>
      <c r="BK911" s="4"/>
      <c r="BL911" s="4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5"/>
      <c r="BZ911" s="2"/>
      <c r="CA911" s="2"/>
    </row>
    <row r="912" spans="1:79" ht="12.75" customHeight="1">
      <c r="A912" s="1"/>
      <c r="B912" s="1"/>
      <c r="C912" s="1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3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4"/>
      <c r="AZ912" s="2"/>
      <c r="BA912" s="2"/>
      <c r="BB912" s="2"/>
      <c r="BC912" s="2"/>
      <c r="BD912" s="2"/>
      <c r="BE912" s="4"/>
      <c r="BF912" s="4"/>
      <c r="BG912" s="4"/>
      <c r="BH912" s="4"/>
      <c r="BI912" s="4"/>
      <c r="BJ912" s="4"/>
      <c r="BK912" s="4"/>
      <c r="BL912" s="4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5"/>
      <c r="BZ912" s="2"/>
      <c r="CA912" s="2"/>
    </row>
    <row r="913" spans="1:79" ht="12.75" customHeight="1">
      <c r="A913" s="1"/>
      <c r="B913" s="1"/>
      <c r="C913" s="1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3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4"/>
      <c r="AZ913" s="2"/>
      <c r="BA913" s="2"/>
      <c r="BB913" s="2"/>
      <c r="BC913" s="2"/>
      <c r="BD913" s="2"/>
      <c r="BE913" s="4"/>
      <c r="BF913" s="4"/>
      <c r="BG913" s="4"/>
      <c r="BH913" s="4"/>
      <c r="BI913" s="4"/>
      <c r="BJ913" s="4"/>
      <c r="BK913" s="4"/>
      <c r="BL913" s="4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5"/>
      <c r="BZ913" s="2"/>
      <c r="CA913" s="2"/>
    </row>
    <row r="914" spans="1:79" ht="12.75" customHeight="1">
      <c r="A914" s="1"/>
      <c r="B914" s="1"/>
      <c r="C914" s="1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3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4"/>
      <c r="AZ914" s="2"/>
      <c r="BA914" s="2"/>
      <c r="BB914" s="2"/>
      <c r="BC914" s="2"/>
      <c r="BD914" s="2"/>
      <c r="BE914" s="4"/>
      <c r="BF914" s="4"/>
      <c r="BG914" s="4"/>
      <c r="BH914" s="4"/>
      <c r="BI914" s="4"/>
      <c r="BJ914" s="4"/>
      <c r="BK914" s="4"/>
      <c r="BL914" s="4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5"/>
      <c r="BZ914" s="2"/>
      <c r="CA914" s="2"/>
    </row>
    <row r="915" spans="1:79" ht="12.75" customHeight="1">
      <c r="A915" s="1"/>
      <c r="B915" s="1"/>
      <c r="C915" s="1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3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4"/>
      <c r="AZ915" s="2"/>
      <c r="BA915" s="2"/>
      <c r="BB915" s="2"/>
      <c r="BC915" s="2"/>
      <c r="BD915" s="2"/>
      <c r="BE915" s="4"/>
      <c r="BF915" s="4"/>
      <c r="BG915" s="4"/>
      <c r="BH915" s="4"/>
      <c r="BI915" s="4"/>
      <c r="BJ915" s="4"/>
      <c r="BK915" s="4"/>
      <c r="BL915" s="4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5"/>
      <c r="BZ915" s="2"/>
      <c r="CA915" s="2"/>
    </row>
    <row r="916" spans="1:79" ht="12.75" customHeight="1">
      <c r="A916" s="1"/>
      <c r="B916" s="1"/>
      <c r="C916" s="1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3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4"/>
      <c r="AZ916" s="2"/>
      <c r="BA916" s="2"/>
      <c r="BB916" s="2"/>
      <c r="BC916" s="2"/>
      <c r="BD916" s="2"/>
      <c r="BE916" s="4"/>
      <c r="BF916" s="4"/>
      <c r="BG916" s="4"/>
      <c r="BH916" s="4"/>
      <c r="BI916" s="4"/>
      <c r="BJ916" s="4"/>
      <c r="BK916" s="4"/>
      <c r="BL916" s="4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5"/>
      <c r="BZ916" s="2"/>
      <c r="CA916" s="2"/>
    </row>
    <row r="917" spans="1:79" ht="12.75" customHeight="1">
      <c r="A917" s="1"/>
      <c r="B917" s="1"/>
      <c r="C917" s="1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3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4"/>
      <c r="AZ917" s="2"/>
      <c r="BA917" s="2"/>
      <c r="BB917" s="2"/>
      <c r="BC917" s="2"/>
      <c r="BD917" s="2"/>
      <c r="BE917" s="4"/>
      <c r="BF917" s="4"/>
      <c r="BG917" s="4"/>
      <c r="BH917" s="4"/>
      <c r="BI917" s="4"/>
      <c r="BJ917" s="4"/>
      <c r="BK917" s="4"/>
      <c r="BL917" s="4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5"/>
      <c r="BZ917" s="2"/>
      <c r="CA917" s="2"/>
    </row>
    <row r="918" spans="1:79" ht="12.75" customHeight="1">
      <c r="A918" s="1"/>
      <c r="B918" s="1"/>
      <c r="C918" s="1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3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4"/>
      <c r="AZ918" s="2"/>
      <c r="BA918" s="2"/>
      <c r="BB918" s="2"/>
      <c r="BC918" s="2"/>
      <c r="BD918" s="2"/>
      <c r="BE918" s="4"/>
      <c r="BF918" s="4"/>
      <c r="BG918" s="4"/>
      <c r="BH918" s="4"/>
      <c r="BI918" s="4"/>
      <c r="BJ918" s="4"/>
      <c r="BK918" s="4"/>
      <c r="BL918" s="4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5"/>
      <c r="BZ918" s="2"/>
      <c r="CA918" s="2"/>
    </row>
    <row r="919" spans="1:79" ht="12.75" customHeight="1">
      <c r="A919" s="1"/>
      <c r="B919" s="1"/>
      <c r="C919" s="1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3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4"/>
      <c r="AZ919" s="2"/>
      <c r="BA919" s="2"/>
      <c r="BB919" s="2"/>
      <c r="BC919" s="2"/>
      <c r="BD919" s="2"/>
      <c r="BE919" s="4"/>
      <c r="BF919" s="4"/>
      <c r="BG919" s="4"/>
      <c r="BH919" s="4"/>
      <c r="BI919" s="4"/>
      <c r="BJ919" s="4"/>
      <c r="BK919" s="4"/>
      <c r="BL919" s="4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5"/>
      <c r="BZ919" s="2"/>
      <c r="CA919" s="2"/>
    </row>
    <row r="920" spans="1:79" ht="12.75" customHeight="1">
      <c r="A920" s="1"/>
      <c r="B920" s="1"/>
      <c r="C920" s="1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3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4"/>
      <c r="AZ920" s="2"/>
      <c r="BA920" s="2"/>
      <c r="BB920" s="2"/>
      <c r="BC920" s="2"/>
      <c r="BD920" s="2"/>
      <c r="BE920" s="4"/>
      <c r="BF920" s="4"/>
      <c r="BG920" s="4"/>
      <c r="BH920" s="4"/>
      <c r="BI920" s="4"/>
      <c r="BJ920" s="4"/>
      <c r="BK920" s="4"/>
      <c r="BL920" s="4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5"/>
      <c r="BZ920" s="2"/>
      <c r="CA920" s="2"/>
    </row>
    <row r="921" spans="1:79" ht="12.75" customHeight="1">
      <c r="A921" s="1"/>
      <c r="B921" s="1"/>
      <c r="C921" s="1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3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4"/>
      <c r="AZ921" s="2"/>
      <c r="BA921" s="2"/>
      <c r="BB921" s="2"/>
      <c r="BC921" s="2"/>
      <c r="BD921" s="2"/>
      <c r="BE921" s="4"/>
      <c r="BF921" s="4"/>
      <c r="BG921" s="4"/>
      <c r="BH921" s="4"/>
      <c r="BI921" s="4"/>
      <c r="BJ921" s="4"/>
      <c r="BK921" s="4"/>
      <c r="BL921" s="4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5"/>
      <c r="BZ921" s="2"/>
      <c r="CA921" s="2"/>
    </row>
    <row r="922" spans="1:79" ht="12.75" customHeight="1">
      <c r="A922" s="1"/>
      <c r="B922" s="1"/>
      <c r="C922" s="1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3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4"/>
      <c r="AZ922" s="2"/>
      <c r="BA922" s="2"/>
      <c r="BB922" s="2"/>
      <c r="BC922" s="2"/>
      <c r="BD922" s="2"/>
      <c r="BE922" s="4"/>
      <c r="BF922" s="4"/>
      <c r="BG922" s="4"/>
      <c r="BH922" s="4"/>
      <c r="BI922" s="4"/>
      <c r="BJ922" s="4"/>
      <c r="BK922" s="4"/>
      <c r="BL922" s="4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5"/>
      <c r="BZ922" s="2"/>
      <c r="CA922" s="2"/>
    </row>
    <row r="923" spans="1:79" ht="12.75" customHeight="1">
      <c r="A923" s="1"/>
      <c r="B923" s="1"/>
      <c r="C923" s="1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3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4"/>
      <c r="AZ923" s="2"/>
      <c r="BA923" s="2"/>
      <c r="BB923" s="2"/>
      <c r="BC923" s="2"/>
      <c r="BD923" s="2"/>
      <c r="BE923" s="4"/>
      <c r="BF923" s="4"/>
      <c r="BG923" s="4"/>
      <c r="BH923" s="4"/>
      <c r="BI923" s="4"/>
      <c r="BJ923" s="4"/>
      <c r="BK923" s="4"/>
      <c r="BL923" s="4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5"/>
      <c r="BZ923" s="2"/>
      <c r="CA923" s="2"/>
    </row>
    <row r="924" spans="1:79" ht="12.75" customHeight="1">
      <c r="A924" s="1"/>
      <c r="B924" s="1"/>
      <c r="C924" s="1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3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4"/>
      <c r="AZ924" s="2"/>
      <c r="BA924" s="2"/>
      <c r="BB924" s="2"/>
      <c r="BC924" s="2"/>
      <c r="BD924" s="2"/>
      <c r="BE924" s="4"/>
      <c r="BF924" s="4"/>
      <c r="BG924" s="4"/>
      <c r="BH924" s="4"/>
      <c r="BI924" s="4"/>
      <c r="BJ924" s="4"/>
      <c r="BK924" s="4"/>
      <c r="BL924" s="4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5"/>
      <c r="BZ924" s="2"/>
      <c r="CA924" s="2"/>
    </row>
    <row r="925" spans="1:79" ht="12.75" customHeight="1">
      <c r="A925" s="1"/>
      <c r="B925" s="1"/>
      <c r="C925" s="1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3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4"/>
      <c r="AZ925" s="2"/>
      <c r="BA925" s="2"/>
      <c r="BB925" s="2"/>
      <c r="BC925" s="2"/>
      <c r="BD925" s="2"/>
      <c r="BE925" s="4"/>
      <c r="BF925" s="4"/>
      <c r="BG925" s="4"/>
      <c r="BH925" s="4"/>
      <c r="BI925" s="4"/>
      <c r="BJ925" s="4"/>
      <c r="BK925" s="4"/>
      <c r="BL925" s="4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5"/>
      <c r="BZ925" s="2"/>
      <c r="CA925" s="2"/>
    </row>
    <row r="926" spans="1:79" ht="12.75" customHeight="1">
      <c r="A926" s="1"/>
      <c r="B926" s="1"/>
      <c r="C926" s="1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3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4"/>
      <c r="AZ926" s="2"/>
      <c r="BA926" s="2"/>
      <c r="BB926" s="2"/>
      <c r="BC926" s="2"/>
      <c r="BD926" s="2"/>
      <c r="BE926" s="4"/>
      <c r="BF926" s="4"/>
      <c r="BG926" s="4"/>
      <c r="BH926" s="4"/>
      <c r="BI926" s="4"/>
      <c r="BJ926" s="4"/>
      <c r="BK926" s="4"/>
      <c r="BL926" s="4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5"/>
      <c r="BZ926" s="2"/>
      <c r="CA926" s="2"/>
    </row>
    <row r="927" spans="1:79" ht="12.75" customHeight="1">
      <c r="A927" s="1"/>
      <c r="B927" s="1"/>
      <c r="C927" s="1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3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4"/>
      <c r="AZ927" s="2"/>
      <c r="BA927" s="2"/>
      <c r="BB927" s="2"/>
      <c r="BC927" s="2"/>
      <c r="BD927" s="2"/>
      <c r="BE927" s="4"/>
      <c r="BF927" s="4"/>
      <c r="BG927" s="4"/>
      <c r="BH927" s="4"/>
      <c r="BI927" s="4"/>
      <c r="BJ927" s="4"/>
      <c r="BK927" s="4"/>
      <c r="BL927" s="4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5"/>
      <c r="BZ927" s="2"/>
      <c r="CA927" s="2"/>
    </row>
    <row r="928" spans="1:79" ht="12.75" customHeight="1">
      <c r="A928" s="1"/>
      <c r="B928" s="1"/>
      <c r="C928" s="1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3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4"/>
      <c r="AZ928" s="2"/>
      <c r="BA928" s="2"/>
      <c r="BB928" s="2"/>
      <c r="BC928" s="2"/>
      <c r="BD928" s="2"/>
      <c r="BE928" s="4"/>
      <c r="BF928" s="4"/>
      <c r="BG928" s="4"/>
      <c r="BH928" s="4"/>
      <c r="BI928" s="4"/>
      <c r="BJ928" s="4"/>
      <c r="BK928" s="4"/>
      <c r="BL928" s="4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5"/>
      <c r="BZ928" s="2"/>
      <c r="CA928" s="2"/>
    </row>
    <row r="929" spans="1:79" ht="12.75" customHeight="1">
      <c r="A929" s="1"/>
      <c r="B929" s="1"/>
      <c r="C929" s="1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3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4"/>
      <c r="AZ929" s="2"/>
      <c r="BA929" s="2"/>
      <c r="BB929" s="2"/>
      <c r="BC929" s="2"/>
      <c r="BD929" s="2"/>
      <c r="BE929" s="4"/>
      <c r="BF929" s="4"/>
      <c r="BG929" s="4"/>
      <c r="BH929" s="4"/>
      <c r="BI929" s="4"/>
      <c r="BJ929" s="4"/>
      <c r="BK929" s="4"/>
      <c r="BL929" s="4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5"/>
      <c r="BZ929" s="2"/>
      <c r="CA929" s="2"/>
    </row>
    <row r="930" spans="1:79" ht="12.75" customHeight="1">
      <c r="A930" s="1"/>
      <c r="B930" s="1"/>
      <c r="C930" s="1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3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4"/>
      <c r="AZ930" s="2"/>
      <c r="BA930" s="2"/>
      <c r="BB930" s="2"/>
      <c r="BC930" s="2"/>
      <c r="BD930" s="2"/>
      <c r="BE930" s="4"/>
      <c r="BF930" s="4"/>
      <c r="BG930" s="4"/>
      <c r="BH930" s="4"/>
      <c r="BI930" s="4"/>
      <c r="BJ930" s="4"/>
      <c r="BK930" s="4"/>
      <c r="BL930" s="4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5"/>
      <c r="BZ930" s="2"/>
      <c r="CA930" s="2"/>
    </row>
    <row r="931" spans="1:79" ht="12.75" customHeight="1">
      <c r="A931" s="1"/>
      <c r="B931" s="1"/>
      <c r="C931" s="1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3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4"/>
      <c r="AZ931" s="2"/>
      <c r="BA931" s="2"/>
      <c r="BB931" s="2"/>
      <c r="BC931" s="2"/>
      <c r="BD931" s="2"/>
      <c r="BE931" s="4"/>
      <c r="BF931" s="4"/>
      <c r="BG931" s="4"/>
      <c r="BH931" s="4"/>
      <c r="BI931" s="4"/>
      <c r="BJ931" s="4"/>
      <c r="BK931" s="4"/>
      <c r="BL931" s="4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5"/>
      <c r="BZ931" s="2"/>
      <c r="CA931" s="2"/>
    </row>
    <row r="932" spans="1:79" ht="12.75" customHeight="1">
      <c r="A932" s="1"/>
      <c r="B932" s="1"/>
      <c r="C932" s="1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3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4"/>
      <c r="AZ932" s="2"/>
      <c r="BA932" s="2"/>
      <c r="BB932" s="2"/>
      <c r="BC932" s="2"/>
      <c r="BD932" s="2"/>
      <c r="BE932" s="4"/>
      <c r="BF932" s="4"/>
      <c r="BG932" s="4"/>
      <c r="BH932" s="4"/>
      <c r="BI932" s="4"/>
      <c r="BJ932" s="4"/>
      <c r="BK932" s="4"/>
      <c r="BL932" s="4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5"/>
      <c r="BZ932" s="2"/>
      <c r="CA932" s="2"/>
    </row>
    <row r="933" spans="1:79" ht="12.75" customHeight="1">
      <c r="A933" s="1"/>
      <c r="B933" s="1"/>
      <c r="C933" s="1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3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4"/>
      <c r="AZ933" s="2"/>
      <c r="BA933" s="2"/>
      <c r="BB933" s="2"/>
      <c r="BC933" s="2"/>
      <c r="BD933" s="2"/>
      <c r="BE933" s="4"/>
      <c r="BF933" s="4"/>
      <c r="BG933" s="4"/>
      <c r="BH933" s="4"/>
      <c r="BI933" s="4"/>
      <c r="BJ933" s="4"/>
      <c r="BK933" s="4"/>
      <c r="BL933" s="4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5"/>
      <c r="BZ933" s="2"/>
      <c r="CA933" s="2"/>
    </row>
    <row r="934" spans="1:79" ht="12.75" customHeight="1">
      <c r="A934" s="1"/>
      <c r="B934" s="1"/>
      <c r="C934" s="1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3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4"/>
      <c r="AZ934" s="2"/>
      <c r="BA934" s="2"/>
      <c r="BB934" s="2"/>
      <c r="BC934" s="2"/>
      <c r="BD934" s="2"/>
      <c r="BE934" s="4"/>
      <c r="BF934" s="4"/>
      <c r="BG934" s="4"/>
      <c r="BH934" s="4"/>
      <c r="BI934" s="4"/>
      <c r="BJ934" s="4"/>
      <c r="BK934" s="4"/>
      <c r="BL934" s="4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5"/>
      <c r="BZ934" s="2"/>
      <c r="CA934" s="2"/>
    </row>
    <row r="935" spans="1:79" ht="12.75" customHeight="1">
      <c r="A935" s="1"/>
      <c r="B935" s="1"/>
      <c r="C935" s="1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3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4"/>
      <c r="AZ935" s="2"/>
      <c r="BA935" s="2"/>
      <c r="BB935" s="2"/>
      <c r="BC935" s="2"/>
      <c r="BD935" s="2"/>
      <c r="BE935" s="4"/>
      <c r="BF935" s="4"/>
      <c r="BG935" s="4"/>
      <c r="BH935" s="4"/>
      <c r="BI935" s="4"/>
      <c r="BJ935" s="4"/>
      <c r="BK935" s="4"/>
      <c r="BL935" s="4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5"/>
      <c r="BZ935" s="2"/>
      <c r="CA935" s="2"/>
    </row>
    <row r="936" spans="1:79" ht="12.75" customHeight="1">
      <c r="A936" s="1"/>
      <c r="B936" s="1"/>
      <c r="C936" s="1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3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4"/>
      <c r="AZ936" s="2"/>
      <c r="BA936" s="2"/>
      <c r="BB936" s="2"/>
      <c r="BC936" s="2"/>
      <c r="BD936" s="2"/>
      <c r="BE936" s="4"/>
      <c r="BF936" s="4"/>
      <c r="BG936" s="4"/>
      <c r="BH936" s="4"/>
      <c r="BI936" s="4"/>
      <c r="BJ936" s="4"/>
      <c r="BK936" s="4"/>
      <c r="BL936" s="4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5"/>
      <c r="BZ936" s="2"/>
      <c r="CA936" s="2"/>
    </row>
    <row r="937" spans="1:79" ht="12.75" customHeight="1">
      <c r="A937" s="1"/>
      <c r="B937" s="1"/>
      <c r="C937" s="1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3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4"/>
      <c r="AZ937" s="2"/>
      <c r="BA937" s="2"/>
      <c r="BB937" s="2"/>
      <c r="BC937" s="2"/>
      <c r="BD937" s="2"/>
      <c r="BE937" s="4"/>
      <c r="BF937" s="4"/>
      <c r="BG937" s="4"/>
      <c r="BH937" s="4"/>
      <c r="BI937" s="4"/>
      <c r="BJ937" s="4"/>
      <c r="BK937" s="4"/>
      <c r="BL937" s="4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5"/>
      <c r="BZ937" s="2"/>
      <c r="CA937" s="2"/>
    </row>
    <row r="938" spans="1:79" ht="12.75" customHeight="1">
      <c r="A938" s="1"/>
      <c r="B938" s="1"/>
      <c r="C938" s="1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3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4"/>
      <c r="AZ938" s="2"/>
      <c r="BA938" s="2"/>
      <c r="BB938" s="2"/>
      <c r="BC938" s="2"/>
      <c r="BD938" s="2"/>
      <c r="BE938" s="4"/>
      <c r="BF938" s="4"/>
      <c r="BG938" s="4"/>
      <c r="BH938" s="4"/>
      <c r="BI938" s="4"/>
      <c r="BJ938" s="4"/>
      <c r="BK938" s="4"/>
      <c r="BL938" s="4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5"/>
      <c r="BZ938" s="2"/>
      <c r="CA938" s="2"/>
    </row>
    <row r="939" spans="1:79" ht="12.75" customHeight="1">
      <c r="A939" s="1"/>
      <c r="B939" s="1"/>
      <c r="C939" s="1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3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4"/>
      <c r="AZ939" s="2"/>
      <c r="BA939" s="2"/>
      <c r="BB939" s="2"/>
      <c r="BC939" s="2"/>
      <c r="BD939" s="2"/>
      <c r="BE939" s="4"/>
      <c r="BF939" s="4"/>
      <c r="BG939" s="4"/>
      <c r="BH939" s="4"/>
      <c r="BI939" s="4"/>
      <c r="BJ939" s="4"/>
      <c r="BK939" s="4"/>
      <c r="BL939" s="4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5"/>
      <c r="BZ939" s="2"/>
      <c r="CA939" s="2"/>
    </row>
    <row r="940" spans="1:79" ht="12.75" customHeight="1">
      <c r="A940" s="1"/>
      <c r="B940" s="1"/>
      <c r="C940" s="1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3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4"/>
      <c r="AZ940" s="2"/>
      <c r="BA940" s="2"/>
      <c r="BB940" s="2"/>
      <c r="BC940" s="2"/>
      <c r="BD940" s="2"/>
      <c r="BE940" s="4"/>
      <c r="BF940" s="4"/>
      <c r="BG940" s="4"/>
      <c r="BH940" s="4"/>
      <c r="BI940" s="4"/>
      <c r="BJ940" s="4"/>
      <c r="BK940" s="4"/>
      <c r="BL940" s="4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5"/>
      <c r="BZ940" s="2"/>
      <c r="CA940" s="2"/>
    </row>
    <row r="941" spans="1:79" ht="12.75" customHeight="1">
      <c r="A941" s="1"/>
      <c r="B941" s="1"/>
      <c r="C941" s="1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3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4"/>
      <c r="AZ941" s="2"/>
      <c r="BA941" s="2"/>
      <c r="BB941" s="2"/>
      <c r="BC941" s="2"/>
      <c r="BD941" s="2"/>
      <c r="BE941" s="4"/>
      <c r="BF941" s="4"/>
      <c r="BG941" s="4"/>
      <c r="BH941" s="4"/>
      <c r="BI941" s="4"/>
      <c r="BJ941" s="4"/>
      <c r="BK941" s="4"/>
      <c r="BL941" s="4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5"/>
      <c r="BZ941" s="2"/>
      <c r="CA941" s="2"/>
    </row>
    <row r="942" spans="1:79" ht="12.75" customHeight="1">
      <c r="A942" s="1"/>
      <c r="B942" s="1"/>
      <c r="C942" s="1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3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4"/>
      <c r="AZ942" s="2"/>
      <c r="BA942" s="2"/>
      <c r="BB942" s="2"/>
      <c r="BC942" s="2"/>
      <c r="BD942" s="2"/>
      <c r="BE942" s="4"/>
      <c r="BF942" s="4"/>
      <c r="BG942" s="4"/>
      <c r="BH942" s="4"/>
      <c r="BI942" s="4"/>
      <c r="BJ942" s="4"/>
      <c r="BK942" s="4"/>
      <c r="BL942" s="4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5"/>
      <c r="BZ942" s="2"/>
      <c r="CA942" s="2"/>
    </row>
    <row r="943" spans="1:79" ht="12.75" customHeight="1">
      <c r="A943" s="1"/>
      <c r="B943" s="1"/>
      <c r="C943" s="1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3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4"/>
      <c r="AZ943" s="2"/>
      <c r="BA943" s="2"/>
      <c r="BB943" s="2"/>
      <c r="BC943" s="2"/>
      <c r="BD943" s="2"/>
      <c r="BE943" s="4"/>
      <c r="BF943" s="4"/>
      <c r="BG943" s="4"/>
      <c r="BH943" s="4"/>
      <c r="BI943" s="4"/>
      <c r="BJ943" s="4"/>
      <c r="BK943" s="4"/>
      <c r="BL943" s="4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5"/>
      <c r="BZ943" s="2"/>
      <c r="CA943" s="2"/>
    </row>
    <row r="944" spans="1:79" ht="12.75" customHeight="1">
      <c r="A944" s="1"/>
      <c r="B944" s="1"/>
      <c r="C944" s="1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3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4"/>
      <c r="AZ944" s="2"/>
      <c r="BA944" s="2"/>
      <c r="BB944" s="2"/>
      <c r="BC944" s="2"/>
      <c r="BD944" s="2"/>
      <c r="BE944" s="4"/>
      <c r="BF944" s="4"/>
      <c r="BG944" s="4"/>
      <c r="BH944" s="4"/>
      <c r="BI944" s="4"/>
      <c r="BJ944" s="4"/>
      <c r="BK944" s="4"/>
      <c r="BL944" s="4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5"/>
      <c r="BZ944" s="2"/>
      <c r="CA944" s="2"/>
    </row>
    <row r="945" spans="1:79" ht="12.75" customHeight="1">
      <c r="A945" s="1"/>
      <c r="B945" s="1"/>
      <c r="C945" s="1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3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4"/>
      <c r="AZ945" s="2"/>
      <c r="BA945" s="2"/>
      <c r="BB945" s="2"/>
      <c r="BC945" s="2"/>
      <c r="BD945" s="2"/>
      <c r="BE945" s="4"/>
      <c r="BF945" s="4"/>
      <c r="BG945" s="4"/>
      <c r="BH945" s="4"/>
      <c r="BI945" s="4"/>
      <c r="BJ945" s="4"/>
      <c r="BK945" s="4"/>
      <c r="BL945" s="4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5"/>
      <c r="BZ945" s="2"/>
      <c r="CA945" s="2"/>
    </row>
    <row r="946" spans="1:79" ht="12.75" customHeight="1">
      <c r="A946" s="1"/>
      <c r="B946" s="1"/>
      <c r="C946" s="1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3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4"/>
      <c r="AZ946" s="2"/>
      <c r="BA946" s="2"/>
      <c r="BB946" s="2"/>
      <c r="BC946" s="2"/>
      <c r="BD946" s="2"/>
      <c r="BE946" s="4"/>
      <c r="BF946" s="4"/>
      <c r="BG946" s="4"/>
      <c r="BH946" s="4"/>
      <c r="BI946" s="4"/>
      <c r="BJ946" s="4"/>
      <c r="BK946" s="4"/>
      <c r="BL946" s="4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5"/>
      <c r="BZ946" s="2"/>
      <c r="CA946" s="2"/>
    </row>
    <row r="947" spans="1:79" ht="12.75" customHeight="1">
      <c r="A947" s="1"/>
      <c r="B947" s="1"/>
      <c r="C947" s="1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3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4"/>
      <c r="AZ947" s="2"/>
      <c r="BA947" s="2"/>
      <c r="BB947" s="2"/>
      <c r="BC947" s="2"/>
      <c r="BD947" s="2"/>
      <c r="BE947" s="4"/>
      <c r="BF947" s="4"/>
      <c r="BG947" s="4"/>
      <c r="BH947" s="4"/>
      <c r="BI947" s="4"/>
      <c r="BJ947" s="4"/>
      <c r="BK947" s="4"/>
      <c r="BL947" s="4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5"/>
      <c r="BZ947" s="2"/>
      <c r="CA947" s="2"/>
    </row>
    <row r="948" spans="1:79" ht="12.75" customHeight="1">
      <c r="A948" s="1"/>
      <c r="B948" s="1"/>
      <c r="C948" s="1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3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4"/>
      <c r="AZ948" s="2"/>
      <c r="BA948" s="2"/>
      <c r="BB948" s="2"/>
      <c r="BC948" s="2"/>
      <c r="BD948" s="2"/>
      <c r="BE948" s="4"/>
      <c r="BF948" s="4"/>
      <c r="BG948" s="4"/>
      <c r="BH948" s="4"/>
      <c r="BI948" s="4"/>
      <c r="BJ948" s="4"/>
      <c r="BK948" s="4"/>
      <c r="BL948" s="4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5"/>
      <c r="BZ948" s="2"/>
      <c r="CA948" s="2"/>
    </row>
    <row r="949" spans="1:79" ht="12.75" customHeight="1">
      <c r="A949" s="1"/>
      <c r="B949" s="1"/>
      <c r="C949" s="1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3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4"/>
      <c r="AZ949" s="2"/>
      <c r="BA949" s="2"/>
      <c r="BB949" s="2"/>
      <c r="BC949" s="2"/>
      <c r="BD949" s="2"/>
      <c r="BE949" s="4"/>
      <c r="BF949" s="4"/>
      <c r="BG949" s="4"/>
      <c r="BH949" s="4"/>
      <c r="BI949" s="4"/>
      <c r="BJ949" s="4"/>
      <c r="BK949" s="4"/>
      <c r="BL949" s="4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5"/>
      <c r="BZ949" s="2"/>
      <c r="CA949" s="2"/>
    </row>
    <row r="950" spans="1:79" ht="12.75" customHeight="1">
      <c r="A950" s="1"/>
      <c r="B950" s="1"/>
      <c r="C950" s="1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3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4"/>
      <c r="AZ950" s="2"/>
      <c r="BA950" s="2"/>
      <c r="BB950" s="2"/>
      <c r="BC950" s="2"/>
      <c r="BD950" s="2"/>
      <c r="BE950" s="4"/>
      <c r="BF950" s="4"/>
      <c r="BG950" s="4"/>
      <c r="BH950" s="4"/>
      <c r="BI950" s="4"/>
      <c r="BJ950" s="4"/>
      <c r="BK950" s="4"/>
      <c r="BL950" s="4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5"/>
      <c r="BZ950" s="2"/>
      <c r="CA950" s="2"/>
    </row>
    <row r="951" spans="1:79" ht="12.75" customHeight="1">
      <c r="A951" s="1"/>
      <c r="B951" s="1"/>
      <c r="C951" s="1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3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4"/>
      <c r="AZ951" s="2"/>
      <c r="BA951" s="2"/>
      <c r="BB951" s="2"/>
      <c r="BC951" s="2"/>
      <c r="BD951" s="2"/>
      <c r="BE951" s="4"/>
      <c r="BF951" s="4"/>
      <c r="BG951" s="4"/>
      <c r="BH951" s="4"/>
      <c r="BI951" s="4"/>
      <c r="BJ951" s="4"/>
      <c r="BK951" s="4"/>
      <c r="BL951" s="4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5"/>
      <c r="BZ951" s="2"/>
      <c r="CA951" s="2"/>
    </row>
    <row r="952" spans="1:79" ht="12.75" customHeight="1">
      <c r="A952" s="1"/>
      <c r="B952" s="1"/>
      <c r="C952" s="1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3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4"/>
      <c r="AZ952" s="2"/>
      <c r="BA952" s="2"/>
      <c r="BB952" s="2"/>
      <c r="BC952" s="2"/>
      <c r="BD952" s="2"/>
      <c r="BE952" s="4"/>
      <c r="BF952" s="4"/>
      <c r="BG952" s="4"/>
      <c r="BH952" s="4"/>
      <c r="BI952" s="4"/>
      <c r="BJ952" s="4"/>
      <c r="BK952" s="4"/>
      <c r="BL952" s="4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5"/>
      <c r="BZ952" s="2"/>
      <c r="CA952" s="2"/>
    </row>
    <row r="953" spans="1:79" ht="12.75" customHeight="1">
      <c r="A953" s="1"/>
      <c r="B953" s="1"/>
      <c r="C953" s="1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3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4"/>
      <c r="AZ953" s="2"/>
      <c r="BA953" s="2"/>
      <c r="BB953" s="2"/>
      <c r="BC953" s="2"/>
      <c r="BD953" s="2"/>
      <c r="BE953" s="4"/>
      <c r="BF953" s="4"/>
      <c r="BG953" s="4"/>
      <c r="BH953" s="4"/>
      <c r="BI953" s="4"/>
      <c r="BJ953" s="4"/>
      <c r="BK953" s="4"/>
      <c r="BL953" s="4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5"/>
      <c r="BZ953" s="2"/>
      <c r="CA953" s="2"/>
    </row>
    <row r="954" spans="1:79" ht="12.75" customHeight="1">
      <c r="A954" s="1"/>
      <c r="B954" s="1"/>
      <c r="C954" s="1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3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4"/>
      <c r="AZ954" s="2"/>
      <c r="BA954" s="2"/>
      <c r="BB954" s="2"/>
      <c r="BC954" s="2"/>
      <c r="BD954" s="2"/>
      <c r="BE954" s="4"/>
      <c r="BF954" s="4"/>
      <c r="BG954" s="4"/>
      <c r="BH954" s="4"/>
      <c r="BI954" s="4"/>
      <c r="BJ954" s="4"/>
      <c r="BK954" s="4"/>
      <c r="BL954" s="4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5"/>
      <c r="BZ954" s="2"/>
      <c r="CA954" s="2"/>
    </row>
    <row r="955" spans="1:79" ht="12.75" customHeight="1">
      <c r="A955" s="1"/>
      <c r="B955" s="1"/>
      <c r="C955" s="1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3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4"/>
      <c r="AZ955" s="2"/>
      <c r="BA955" s="2"/>
      <c r="BB955" s="2"/>
      <c r="BC955" s="2"/>
      <c r="BD955" s="2"/>
      <c r="BE955" s="4"/>
      <c r="BF955" s="4"/>
      <c r="BG955" s="4"/>
      <c r="BH955" s="4"/>
      <c r="BI955" s="4"/>
      <c r="BJ955" s="4"/>
      <c r="BK955" s="4"/>
      <c r="BL955" s="4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5"/>
      <c r="BZ955" s="2"/>
      <c r="CA955" s="2"/>
    </row>
    <row r="956" spans="1:79" ht="12.75" customHeight="1">
      <c r="A956" s="1"/>
      <c r="B956" s="1"/>
      <c r="C956" s="1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3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4"/>
      <c r="AZ956" s="2"/>
      <c r="BA956" s="2"/>
      <c r="BB956" s="2"/>
      <c r="BC956" s="2"/>
      <c r="BD956" s="2"/>
      <c r="BE956" s="4"/>
      <c r="BF956" s="4"/>
      <c r="BG956" s="4"/>
      <c r="BH956" s="4"/>
      <c r="BI956" s="4"/>
      <c r="BJ956" s="4"/>
      <c r="BK956" s="4"/>
      <c r="BL956" s="4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5"/>
      <c r="BZ956" s="2"/>
      <c r="CA956" s="2"/>
    </row>
    <row r="957" spans="1:79" ht="12.75" customHeight="1">
      <c r="A957" s="1"/>
      <c r="B957" s="1"/>
      <c r="C957" s="1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3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4"/>
      <c r="AZ957" s="2"/>
      <c r="BA957" s="2"/>
      <c r="BB957" s="2"/>
      <c r="BC957" s="2"/>
      <c r="BD957" s="2"/>
      <c r="BE957" s="4"/>
      <c r="BF957" s="4"/>
      <c r="BG957" s="4"/>
      <c r="BH957" s="4"/>
      <c r="BI957" s="4"/>
      <c r="BJ957" s="4"/>
      <c r="BK957" s="4"/>
      <c r="BL957" s="4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5"/>
      <c r="BZ957" s="2"/>
      <c r="CA957" s="2"/>
    </row>
    <row r="958" spans="1:79" ht="12.75" customHeight="1">
      <c r="A958" s="1"/>
      <c r="B958" s="1"/>
      <c r="C958" s="1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3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4"/>
      <c r="AZ958" s="2"/>
      <c r="BA958" s="2"/>
      <c r="BB958" s="2"/>
      <c r="BC958" s="2"/>
      <c r="BD958" s="2"/>
      <c r="BE958" s="4"/>
      <c r="BF958" s="4"/>
      <c r="BG958" s="4"/>
      <c r="BH958" s="4"/>
      <c r="BI958" s="4"/>
      <c r="BJ958" s="4"/>
      <c r="BK958" s="4"/>
      <c r="BL958" s="4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5"/>
      <c r="BZ958" s="2"/>
      <c r="CA958" s="2"/>
    </row>
    <row r="959" spans="1:79" ht="12.75" customHeight="1">
      <c r="A959" s="1"/>
      <c r="B959" s="1"/>
      <c r="C959" s="1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3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4"/>
      <c r="AZ959" s="2"/>
      <c r="BA959" s="2"/>
      <c r="BB959" s="2"/>
      <c r="BC959" s="2"/>
      <c r="BD959" s="2"/>
      <c r="BE959" s="4"/>
      <c r="BF959" s="4"/>
      <c r="BG959" s="4"/>
      <c r="BH959" s="4"/>
      <c r="BI959" s="4"/>
      <c r="BJ959" s="4"/>
      <c r="BK959" s="4"/>
      <c r="BL959" s="4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5"/>
      <c r="BZ959" s="2"/>
      <c r="CA959" s="2"/>
    </row>
    <row r="960" spans="1:79" ht="12.75" customHeight="1">
      <c r="A960" s="1"/>
      <c r="B960" s="1"/>
      <c r="C960" s="1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3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4"/>
      <c r="AZ960" s="2"/>
      <c r="BA960" s="2"/>
      <c r="BB960" s="2"/>
      <c r="BC960" s="2"/>
      <c r="BD960" s="2"/>
      <c r="BE960" s="4"/>
      <c r="BF960" s="4"/>
      <c r="BG960" s="4"/>
      <c r="BH960" s="4"/>
      <c r="BI960" s="4"/>
      <c r="BJ960" s="4"/>
      <c r="BK960" s="4"/>
      <c r="BL960" s="4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5"/>
      <c r="BZ960" s="2"/>
      <c r="CA960" s="2"/>
    </row>
    <row r="961" spans="1:79" ht="12.75" customHeight="1">
      <c r="A961" s="1"/>
      <c r="B961" s="1"/>
      <c r="C961" s="1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3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4"/>
      <c r="AZ961" s="2"/>
      <c r="BA961" s="2"/>
      <c r="BB961" s="2"/>
      <c r="BC961" s="2"/>
      <c r="BD961" s="2"/>
      <c r="BE961" s="4"/>
      <c r="BF961" s="4"/>
      <c r="BG961" s="4"/>
      <c r="BH961" s="4"/>
      <c r="BI961" s="4"/>
      <c r="BJ961" s="4"/>
      <c r="BK961" s="4"/>
      <c r="BL961" s="4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5"/>
      <c r="BZ961" s="2"/>
      <c r="CA961" s="2"/>
    </row>
    <row r="962" spans="1:79" ht="12.75" customHeight="1">
      <c r="A962" s="1"/>
      <c r="B962" s="1"/>
      <c r="C962" s="1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3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4"/>
      <c r="AZ962" s="2"/>
      <c r="BA962" s="2"/>
      <c r="BB962" s="2"/>
      <c r="BC962" s="2"/>
      <c r="BD962" s="2"/>
      <c r="BE962" s="4"/>
      <c r="BF962" s="4"/>
      <c r="BG962" s="4"/>
      <c r="BH962" s="4"/>
      <c r="BI962" s="4"/>
      <c r="BJ962" s="4"/>
      <c r="BK962" s="4"/>
      <c r="BL962" s="4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5"/>
      <c r="BZ962" s="2"/>
      <c r="CA962" s="2"/>
    </row>
    <row r="963" spans="1:79" ht="12.75" customHeight="1">
      <c r="A963" s="1"/>
      <c r="B963" s="1"/>
      <c r="C963" s="1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3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4"/>
      <c r="AZ963" s="2"/>
      <c r="BA963" s="2"/>
      <c r="BB963" s="2"/>
      <c r="BC963" s="2"/>
      <c r="BD963" s="2"/>
      <c r="BE963" s="4"/>
      <c r="BF963" s="4"/>
      <c r="BG963" s="4"/>
      <c r="BH963" s="4"/>
      <c r="BI963" s="4"/>
      <c r="BJ963" s="4"/>
      <c r="BK963" s="4"/>
      <c r="BL963" s="4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5"/>
      <c r="BZ963" s="2"/>
      <c r="CA963" s="2"/>
    </row>
    <row r="964" spans="1:79" ht="12.75" customHeight="1">
      <c r="A964" s="1"/>
      <c r="B964" s="1"/>
      <c r="C964" s="1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3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4"/>
      <c r="AZ964" s="2"/>
      <c r="BA964" s="2"/>
      <c r="BB964" s="2"/>
      <c r="BC964" s="2"/>
      <c r="BD964" s="2"/>
      <c r="BE964" s="4"/>
      <c r="BF964" s="4"/>
      <c r="BG964" s="4"/>
      <c r="BH964" s="4"/>
      <c r="BI964" s="4"/>
      <c r="BJ964" s="4"/>
      <c r="BK964" s="4"/>
      <c r="BL964" s="4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5"/>
      <c r="BZ964" s="2"/>
      <c r="CA964" s="2"/>
    </row>
    <row r="965" spans="1:79" ht="12.75" customHeight="1">
      <c r="A965" s="1"/>
      <c r="B965" s="1"/>
      <c r="C965" s="1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3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4"/>
      <c r="AZ965" s="2"/>
      <c r="BA965" s="2"/>
      <c r="BB965" s="2"/>
      <c r="BC965" s="2"/>
      <c r="BD965" s="2"/>
      <c r="BE965" s="4"/>
      <c r="BF965" s="4"/>
      <c r="BG965" s="4"/>
      <c r="BH965" s="4"/>
      <c r="BI965" s="4"/>
      <c r="BJ965" s="4"/>
      <c r="BK965" s="4"/>
      <c r="BL965" s="4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5"/>
      <c r="BZ965" s="2"/>
      <c r="CA965" s="2"/>
    </row>
    <row r="966" spans="1:79" ht="12.75" customHeight="1">
      <c r="A966" s="1"/>
      <c r="B966" s="1"/>
      <c r="C966" s="1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3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4"/>
      <c r="AZ966" s="2"/>
      <c r="BA966" s="2"/>
      <c r="BB966" s="2"/>
      <c r="BC966" s="2"/>
      <c r="BD966" s="2"/>
      <c r="BE966" s="4"/>
      <c r="BF966" s="4"/>
      <c r="BG966" s="4"/>
      <c r="BH966" s="4"/>
      <c r="BI966" s="4"/>
      <c r="BJ966" s="4"/>
      <c r="BK966" s="4"/>
      <c r="BL966" s="4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5"/>
      <c r="BZ966" s="2"/>
      <c r="CA966" s="2"/>
    </row>
    <row r="967" spans="1:79" ht="12.75" customHeight="1">
      <c r="A967" s="1"/>
      <c r="B967" s="1"/>
      <c r="C967" s="1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3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4"/>
      <c r="AZ967" s="2"/>
      <c r="BA967" s="2"/>
      <c r="BB967" s="2"/>
      <c r="BC967" s="2"/>
      <c r="BD967" s="2"/>
      <c r="BE967" s="4"/>
      <c r="BF967" s="4"/>
      <c r="BG967" s="4"/>
      <c r="BH967" s="4"/>
      <c r="BI967" s="4"/>
      <c r="BJ967" s="4"/>
      <c r="BK967" s="4"/>
      <c r="BL967" s="4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5"/>
      <c r="BZ967" s="2"/>
      <c r="CA967" s="2"/>
    </row>
    <row r="968" spans="1:79" ht="12.75" customHeight="1">
      <c r="A968" s="1"/>
      <c r="B968" s="1"/>
      <c r="C968" s="1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3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4"/>
      <c r="AZ968" s="2"/>
      <c r="BA968" s="2"/>
      <c r="BB968" s="2"/>
      <c r="BC968" s="2"/>
      <c r="BD968" s="2"/>
      <c r="BE968" s="4"/>
      <c r="BF968" s="4"/>
      <c r="BG968" s="4"/>
      <c r="BH968" s="4"/>
      <c r="BI968" s="4"/>
      <c r="BJ968" s="4"/>
      <c r="BK968" s="4"/>
      <c r="BL968" s="4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5"/>
      <c r="BZ968" s="2"/>
      <c r="CA968" s="2"/>
    </row>
    <row r="969" spans="1:79" ht="12.75" customHeight="1">
      <c r="A969" s="1"/>
      <c r="B969" s="1"/>
      <c r="C969" s="1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3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4"/>
      <c r="AZ969" s="2"/>
      <c r="BA969" s="2"/>
      <c r="BB969" s="2"/>
      <c r="BC969" s="2"/>
      <c r="BD969" s="2"/>
      <c r="BE969" s="4"/>
      <c r="BF969" s="4"/>
      <c r="BG969" s="4"/>
      <c r="BH969" s="4"/>
      <c r="BI969" s="4"/>
      <c r="BJ969" s="4"/>
      <c r="BK969" s="4"/>
      <c r="BL969" s="4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5"/>
      <c r="BZ969" s="2"/>
      <c r="CA969" s="2"/>
    </row>
    <row r="970" spans="1:79" ht="12.75" customHeight="1">
      <c r="A970" s="1"/>
      <c r="B970" s="1"/>
      <c r="C970" s="1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3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4"/>
      <c r="AZ970" s="2"/>
      <c r="BA970" s="2"/>
      <c r="BB970" s="2"/>
      <c r="BC970" s="2"/>
      <c r="BD970" s="2"/>
      <c r="BE970" s="4"/>
      <c r="BF970" s="4"/>
      <c r="BG970" s="4"/>
      <c r="BH970" s="4"/>
      <c r="BI970" s="4"/>
      <c r="BJ970" s="4"/>
      <c r="BK970" s="4"/>
      <c r="BL970" s="4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5"/>
      <c r="BZ970" s="2"/>
      <c r="CA970" s="2"/>
    </row>
    <row r="971" spans="1:79" ht="12.75" customHeight="1">
      <c r="A971" s="1"/>
      <c r="B971" s="1"/>
      <c r="C971" s="1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3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4"/>
      <c r="AZ971" s="2"/>
      <c r="BA971" s="2"/>
      <c r="BB971" s="2"/>
      <c r="BC971" s="2"/>
      <c r="BD971" s="2"/>
      <c r="BE971" s="4"/>
      <c r="BF971" s="4"/>
      <c r="BG971" s="4"/>
      <c r="BH971" s="4"/>
      <c r="BI971" s="4"/>
      <c r="BJ971" s="4"/>
      <c r="BK971" s="4"/>
      <c r="BL971" s="4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5"/>
      <c r="BZ971" s="2"/>
      <c r="CA971" s="2"/>
    </row>
    <row r="972" spans="1:79" ht="12.75" customHeight="1">
      <c r="A972" s="1"/>
      <c r="B972" s="1"/>
      <c r="C972" s="1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3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4"/>
      <c r="AZ972" s="2"/>
      <c r="BA972" s="2"/>
      <c r="BB972" s="2"/>
      <c r="BC972" s="2"/>
      <c r="BD972" s="2"/>
      <c r="BE972" s="4"/>
      <c r="BF972" s="4"/>
      <c r="BG972" s="4"/>
      <c r="BH972" s="4"/>
      <c r="BI972" s="4"/>
      <c r="BJ972" s="4"/>
      <c r="BK972" s="4"/>
      <c r="BL972" s="4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5"/>
      <c r="BZ972" s="2"/>
      <c r="CA972" s="2"/>
    </row>
    <row r="973" spans="1:79" ht="12.75" customHeight="1">
      <c r="A973" s="1"/>
      <c r="B973" s="1"/>
      <c r="C973" s="1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3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4"/>
      <c r="AZ973" s="2"/>
      <c r="BA973" s="2"/>
      <c r="BB973" s="2"/>
      <c r="BC973" s="2"/>
      <c r="BD973" s="2"/>
      <c r="BE973" s="4"/>
      <c r="BF973" s="4"/>
      <c r="BG973" s="4"/>
      <c r="BH973" s="4"/>
      <c r="BI973" s="4"/>
      <c r="BJ973" s="4"/>
      <c r="BK973" s="4"/>
      <c r="BL973" s="4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5"/>
      <c r="BZ973" s="2"/>
      <c r="CA973" s="2"/>
    </row>
    <row r="974" spans="1:79" ht="12.75" customHeight="1">
      <c r="A974" s="1"/>
      <c r="B974" s="1"/>
      <c r="C974" s="1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3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4"/>
      <c r="AZ974" s="2"/>
      <c r="BA974" s="2"/>
      <c r="BB974" s="2"/>
      <c r="BC974" s="2"/>
      <c r="BD974" s="2"/>
      <c r="BE974" s="4"/>
      <c r="BF974" s="4"/>
      <c r="BG974" s="4"/>
      <c r="BH974" s="4"/>
      <c r="BI974" s="4"/>
      <c r="BJ974" s="4"/>
      <c r="BK974" s="4"/>
      <c r="BL974" s="4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5"/>
      <c r="BZ974" s="2"/>
      <c r="CA974" s="2"/>
    </row>
    <row r="975" spans="1:79" ht="12.75" customHeight="1">
      <c r="A975" s="1"/>
      <c r="B975" s="1"/>
      <c r="C975" s="1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3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4"/>
      <c r="AZ975" s="2"/>
      <c r="BA975" s="2"/>
      <c r="BB975" s="2"/>
      <c r="BC975" s="2"/>
      <c r="BD975" s="2"/>
      <c r="BE975" s="4"/>
      <c r="BF975" s="4"/>
      <c r="BG975" s="4"/>
      <c r="BH975" s="4"/>
      <c r="BI975" s="4"/>
      <c r="BJ975" s="4"/>
      <c r="BK975" s="4"/>
      <c r="BL975" s="4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5"/>
      <c r="BZ975" s="2"/>
      <c r="CA975" s="2"/>
    </row>
    <row r="976" spans="1:79" ht="12.75" customHeight="1">
      <c r="A976" s="1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3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4"/>
      <c r="AZ976" s="2"/>
      <c r="BA976" s="2"/>
      <c r="BB976" s="2"/>
      <c r="BC976" s="2"/>
      <c r="BD976" s="2"/>
      <c r="BE976" s="4"/>
      <c r="BF976" s="4"/>
      <c r="BG976" s="4"/>
      <c r="BH976" s="4"/>
      <c r="BI976" s="4"/>
      <c r="BJ976" s="4"/>
      <c r="BK976" s="4"/>
      <c r="BL976" s="4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5"/>
      <c r="BZ976" s="2"/>
      <c r="CA976" s="2"/>
    </row>
    <row r="977" spans="1:79" ht="12.75" customHeight="1">
      <c r="A977" s="1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3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4"/>
      <c r="AZ977" s="2"/>
      <c r="BA977" s="2"/>
      <c r="BB977" s="2"/>
      <c r="BC977" s="2"/>
      <c r="BD977" s="2"/>
      <c r="BE977" s="4"/>
      <c r="BF977" s="4"/>
      <c r="BG977" s="4"/>
      <c r="BH977" s="4"/>
      <c r="BI977" s="4"/>
      <c r="BJ977" s="4"/>
      <c r="BK977" s="4"/>
      <c r="BL977" s="4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5"/>
      <c r="BZ977" s="2"/>
      <c r="CA977" s="2"/>
    </row>
    <row r="978" spans="1:79" ht="12.75" customHeight="1">
      <c r="A978" s="1"/>
      <c r="B978" s="1"/>
      <c r="C978" s="1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3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4"/>
      <c r="AZ978" s="2"/>
      <c r="BA978" s="2"/>
      <c r="BB978" s="2"/>
      <c r="BC978" s="2"/>
      <c r="BD978" s="2"/>
      <c r="BE978" s="4"/>
      <c r="BF978" s="4"/>
      <c r="BG978" s="4"/>
      <c r="BH978" s="4"/>
      <c r="BI978" s="4"/>
      <c r="BJ978" s="4"/>
      <c r="BK978" s="4"/>
      <c r="BL978" s="4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5"/>
      <c r="BZ978" s="2"/>
      <c r="CA978" s="2"/>
    </row>
    <row r="979" spans="1:79" ht="12.75" customHeight="1">
      <c r="A979" s="1"/>
      <c r="B979" s="1"/>
      <c r="C979" s="1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3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4"/>
      <c r="AZ979" s="2"/>
      <c r="BA979" s="2"/>
      <c r="BB979" s="2"/>
      <c r="BC979" s="2"/>
      <c r="BD979" s="2"/>
      <c r="BE979" s="4"/>
      <c r="BF979" s="4"/>
      <c r="BG979" s="4"/>
      <c r="BH979" s="4"/>
      <c r="BI979" s="4"/>
      <c r="BJ979" s="4"/>
      <c r="BK979" s="4"/>
      <c r="BL979" s="4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5"/>
      <c r="BZ979" s="2"/>
      <c r="CA979" s="2"/>
    </row>
    <row r="980" spans="1:79" ht="12.75" customHeight="1">
      <c r="A980" s="1"/>
      <c r="B980" s="1"/>
      <c r="C980" s="1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3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4"/>
      <c r="AZ980" s="2"/>
      <c r="BA980" s="2"/>
      <c r="BB980" s="2"/>
      <c r="BC980" s="2"/>
      <c r="BD980" s="2"/>
      <c r="BE980" s="4"/>
      <c r="BF980" s="4"/>
      <c r="BG980" s="4"/>
      <c r="BH980" s="4"/>
      <c r="BI980" s="4"/>
      <c r="BJ980" s="4"/>
      <c r="BK980" s="4"/>
      <c r="BL980" s="4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5"/>
      <c r="BZ980" s="2"/>
      <c r="CA980" s="2"/>
    </row>
    <row r="981" spans="1:79" ht="12.75" customHeight="1">
      <c r="A981" s="1"/>
      <c r="B981" s="1"/>
      <c r="C981" s="1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3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4"/>
      <c r="AZ981" s="2"/>
      <c r="BA981" s="2"/>
      <c r="BB981" s="2"/>
      <c r="BC981" s="2"/>
      <c r="BD981" s="2"/>
      <c r="BE981" s="4"/>
      <c r="BF981" s="4"/>
      <c r="BG981" s="4"/>
      <c r="BH981" s="4"/>
      <c r="BI981" s="4"/>
      <c r="BJ981" s="4"/>
      <c r="BK981" s="4"/>
      <c r="BL981" s="4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5"/>
      <c r="BZ981" s="2"/>
      <c r="CA981" s="2"/>
    </row>
    <row r="982" spans="1:79" ht="12.75" customHeight="1">
      <c r="A982" s="1"/>
      <c r="B982" s="1"/>
      <c r="C982" s="1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3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4"/>
      <c r="AZ982" s="2"/>
      <c r="BA982" s="2"/>
      <c r="BB982" s="2"/>
      <c r="BC982" s="2"/>
      <c r="BD982" s="2"/>
      <c r="BE982" s="4"/>
      <c r="BF982" s="4"/>
      <c r="BG982" s="4"/>
      <c r="BH982" s="4"/>
      <c r="BI982" s="4"/>
      <c r="BJ982" s="4"/>
      <c r="BK982" s="4"/>
      <c r="BL982" s="4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5"/>
      <c r="BZ982" s="2"/>
      <c r="CA982" s="2"/>
    </row>
    <row r="983" spans="1:79" ht="12.75" customHeight="1">
      <c r="A983" s="1"/>
      <c r="B983" s="1"/>
      <c r="C983" s="1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3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4"/>
      <c r="AZ983" s="2"/>
      <c r="BA983" s="2"/>
      <c r="BB983" s="2"/>
      <c r="BC983" s="2"/>
      <c r="BD983" s="2"/>
      <c r="BE983" s="4"/>
      <c r="BF983" s="4"/>
      <c r="BG983" s="4"/>
      <c r="BH983" s="4"/>
      <c r="BI983" s="4"/>
      <c r="BJ983" s="4"/>
      <c r="BK983" s="4"/>
      <c r="BL983" s="4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5"/>
      <c r="BZ983" s="2"/>
      <c r="CA983" s="2"/>
    </row>
    <row r="984" spans="1:79" ht="12.75" customHeight="1">
      <c r="A984" s="1"/>
      <c r="B984" s="1"/>
      <c r="C984" s="1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3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4"/>
      <c r="AZ984" s="2"/>
      <c r="BA984" s="2"/>
      <c r="BB984" s="2"/>
      <c r="BC984" s="2"/>
      <c r="BD984" s="2"/>
      <c r="BE984" s="4"/>
      <c r="BF984" s="4"/>
      <c r="BG984" s="4"/>
      <c r="BH984" s="4"/>
      <c r="BI984" s="4"/>
      <c r="BJ984" s="4"/>
      <c r="BK984" s="4"/>
      <c r="BL984" s="4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5"/>
      <c r="BZ984" s="2"/>
      <c r="CA984" s="2"/>
    </row>
    <row r="985" spans="1:79" ht="12.75" customHeight="1">
      <c r="A985" s="1"/>
      <c r="B985" s="1"/>
      <c r="C985" s="1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3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4"/>
      <c r="AZ985" s="2"/>
      <c r="BA985" s="2"/>
      <c r="BB985" s="2"/>
      <c r="BC985" s="2"/>
      <c r="BD985" s="2"/>
      <c r="BE985" s="4"/>
      <c r="BF985" s="4"/>
      <c r="BG985" s="4"/>
      <c r="BH985" s="4"/>
      <c r="BI985" s="4"/>
      <c r="BJ985" s="4"/>
      <c r="BK985" s="4"/>
      <c r="BL985" s="4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5"/>
      <c r="BZ985" s="2"/>
      <c r="CA985" s="2"/>
    </row>
    <row r="986" spans="1:79" ht="12.75" customHeight="1">
      <c r="A986" s="1"/>
      <c r="B986" s="1"/>
      <c r="C986" s="1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3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4"/>
      <c r="AZ986" s="2"/>
      <c r="BA986" s="2"/>
      <c r="BB986" s="2"/>
      <c r="BC986" s="2"/>
      <c r="BD986" s="2"/>
      <c r="BE986" s="4"/>
      <c r="BF986" s="4"/>
      <c r="BG986" s="4"/>
      <c r="BH986" s="4"/>
      <c r="BI986" s="4"/>
      <c r="BJ986" s="4"/>
      <c r="BK986" s="4"/>
      <c r="BL986" s="4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5"/>
      <c r="BZ986" s="2"/>
      <c r="CA986" s="2"/>
    </row>
    <row r="987" spans="1:79" ht="12.75" customHeight="1">
      <c r="A987" s="1"/>
      <c r="B987" s="1"/>
      <c r="C987" s="1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3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4"/>
      <c r="AZ987" s="2"/>
      <c r="BA987" s="2"/>
      <c r="BB987" s="2"/>
      <c r="BC987" s="2"/>
      <c r="BD987" s="2"/>
      <c r="BE987" s="4"/>
      <c r="BF987" s="4"/>
      <c r="BG987" s="4"/>
      <c r="BH987" s="4"/>
      <c r="BI987" s="4"/>
      <c r="BJ987" s="4"/>
      <c r="BK987" s="4"/>
      <c r="BL987" s="4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5"/>
      <c r="BZ987" s="2"/>
      <c r="CA987" s="2"/>
    </row>
    <row r="988" spans="1:79" ht="12.75" customHeight="1">
      <c r="A988" s="1"/>
      <c r="B988" s="1"/>
      <c r="C988" s="1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3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4"/>
      <c r="AZ988" s="2"/>
      <c r="BA988" s="2"/>
      <c r="BB988" s="2"/>
      <c r="BC988" s="2"/>
      <c r="BD988" s="2"/>
      <c r="BE988" s="4"/>
      <c r="BF988" s="4"/>
      <c r="BG988" s="4"/>
      <c r="BH988" s="4"/>
      <c r="BI988" s="4"/>
      <c r="BJ988" s="4"/>
      <c r="BK988" s="4"/>
      <c r="BL988" s="4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5"/>
      <c r="BZ988" s="2"/>
      <c r="CA988" s="2"/>
    </row>
    <row r="989" spans="1:79" ht="12.75" customHeight="1">
      <c r="A989" s="1"/>
      <c r="B989" s="1"/>
      <c r="C989" s="1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3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4"/>
      <c r="AZ989" s="2"/>
      <c r="BA989" s="2"/>
      <c r="BB989" s="2"/>
      <c r="BC989" s="2"/>
      <c r="BD989" s="2"/>
      <c r="BE989" s="4"/>
      <c r="BF989" s="4"/>
      <c r="BG989" s="4"/>
      <c r="BH989" s="4"/>
      <c r="BI989" s="4"/>
      <c r="BJ989" s="4"/>
      <c r="BK989" s="4"/>
      <c r="BL989" s="4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5"/>
      <c r="BZ989" s="2"/>
      <c r="CA989" s="2"/>
    </row>
    <row r="990" spans="1:79" ht="12.75" customHeight="1">
      <c r="A990" s="1"/>
      <c r="B990" s="1"/>
      <c r="C990" s="1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3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4"/>
      <c r="AZ990" s="2"/>
      <c r="BA990" s="2"/>
      <c r="BB990" s="2"/>
      <c r="BC990" s="2"/>
      <c r="BD990" s="2"/>
      <c r="BE990" s="4"/>
      <c r="BF990" s="4"/>
      <c r="BG990" s="4"/>
      <c r="BH990" s="4"/>
      <c r="BI990" s="4"/>
      <c r="BJ990" s="4"/>
      <c r="BK990" s="4"/>
      <c r="BL990" s="4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5"/>
      <c r="BZ990" s="2"/>
      <c r="CA990" s="2"/>
    </row>
    <row r="991" spans="1:79" ht="12.75" customHeight="1">
      <c r="A991" s="1"/>
      <c r="B991" s="1"/>
      <c r="C991" s="1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3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4"/>
      <c r="AZ991" s="2"/>
      <c r="BA991" s="2"/>
      <c r="BB991" s="2"/>
      <c r="BC991" s="2"/>
      <c r="BD991" s="2"/>
      <c r="BE991" s="4"/>
      <c r="BF991" s="4"/>
      <c r="BG991" s="4"/>
      <c r="BH991" s="4"/>
      <c r="BI991" s="4"/>
      <c r="BJ991" s="4"/>
      <c r="BK991" s="4"/>
      <c r="BL991" s="4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5"/>
      <c r="BZ991" s="2"/>
      <c r="CA991" s="2"/>
    </row>
    <row r="992" spans="1:79" ht="12.75" customHeight="1">
      <c r="A992" s="1"/>
      <c r="B992" s="1"/>
      <c r="C992" s="1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3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4"/>
      <c r="AZ992" s="2"/>
      <c r="BA992" s="2"/>
      <c r="BB992" s="2"/>
      <c r="BC992" s="2"/>
      <c r="BD992" s="2"/>
      <c r="BE992" s="4"/>
      <c r="BF992" s="4"/>
      <c r="BG992" s="4"/>
      <c r="BH992" s="4"/>
      <c r="BI992" s="4"/>
      <c r="BJ992" s="4"/>
      <c r="BK992" s="4"/>
      <c r="BL992" s="4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5"/>
      <c r="BZ992" s="2"/>
      <c r="CA992" s="2"/>
    </row>
    <row r="993" spans="1:79" ht="12.75" customHeight="1">
      <c r="A993" s="1"/>
      <c r="B993" s="1"/>
      <c r="C993" s="1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3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4"/>
      <c r="AZ993" s="2"/>
      <c r="BA993" s="2"/>
      <c r="BB993" s="2"/>
      <c r="BC993" s="2"/>
      <c r="BD993" s="2"/>
      <c r="BE993" s="4"/>
      <c r="BF993" s="4"/>
      <c r="BG993" s="4"/>
      <c r="BH993" s="4"/>
      <c r="BI993" s="4"/>
      <c r="BJ993" s="4"/>
      <c r="BK993" s="4"/>
      <c r="BL993" s="4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5"/>
      <c r="BZ993" s="2"/>
      <c r="CA993" s="2"/>
    </row>
    <row r="994" spans="1:79" ht="12.75" customHeight="1">
      <c r="A994" s="1"/>
      <c r="B994" s="1"/>
      <c r="C994" s="1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3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4"/>
      <c r="AZ994" s="2"/>
      <c r="BA994" s="2"/>
      <c r="BB994" s="2"/>
      <c r="BC994" s="2"/>
      <c r="BD994" s="2"/>
      <c r="BE994" s="4"/>
      <c r="BF994" s="4"/>
      <c r="BG994" s="4"/>
      <c r="BH994" s="4"/>
      <c r="BI994" s="4"/>
      <c r="BJ994" s="4"/>
      <c r="BK994" s="4"/>
      <c r="BL994" s="4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5"/>
      <c r="BZ994" s="2"/>
      <c r="CA994" s="2"/>
    </row>
    <row r="995" spans="1:79" ht="12.75" customHeight="1">
      <c r="A995" s="1"/>
      <c r="B995" s="1"/>
      <c r="C995" s="1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3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4"/>
      <c r="AZ995" s="2"/>
      <c r="BA995" s="2"/>
      <c r="BB995" s="2"/>
      <c r="BC995" s="2"/>
      <c r="BD995" s="2"/>
      <c r="BE995" s="4"/>
      <c r="BF995" s="4"/>
      <c r="BG995" s="4"/>
      <c r="BH995" s="4"/>
      <c r="BI995" s="4"/>
      <c r="BJ995" s="4"/>
      <c r="BK995" s="4"/>
      <c r="BL995" s="4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5"/>
      <c r="BZ995" s="2"/>
      <c r="CA995" s="2"/>
    </row>
    <row r="996" spans="1:79" ht="12.75" customHeight="1">
      <c r="A996" s="1"/>
      <c r="B996" s="1"/>
      <c r="C996" s="1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3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4"/>
      <c r="AZ996" s="2"/>
      <c r="BA996" s="2"/>
      <c r="BB996" s="2"/>
      <c r="BC996" s="2"/>
      <c r="BD996" s="2"/>
      <c r="BE996" s="4"/>
      <c r="BF996" s="4"/>
      <c r="BG996" s="4"/>
      <c r="BH996" s="4"/>
      <c r="BI996" s="4"/>
      <c r="BJ996" s="4"/>
      <c r="BK996" s="4"/>
      <c r="BL996" s="4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5"/>
      <c r="BZ996" s="2"/>
      <c r="CA996" s="2"/>
    </row>
    <row r="997" spans="1:79" ht="12.75" customHeight="1">
      <c r="A997" s="1"/>
      <c r="B997" s="1"/>
      <c r="C997" s="1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3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4"/>
      <c r="AZ997" s="2"/>
      <c r="BA997" s="2"/>
      <c r="BB997" s="2"/>
      <c r="BC997" s="2"/>
      <c r="BD997" s="2"/>
      <c r="BE997" s="4"/>
      <c r="BF997" s="4"/>
      <c r="BG997" s="4"/>
      <c r="BH997" s="4"/>
      <c r="BI997" s="4"/>
      <c r="BJ997" s="4"/>
      <c r="BK997" s="4"/>
      <c r="BL997" s="4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5"/>
      <c r="BZ997" s="2"/>
      <c r="CA997" s="2"/>
    </row>
    <row r="998" spans="1:79" ht="12.75" customHeight="1">
      <c r="A998" s="1"/>
      <c r="B998" s="1"/>
      <c r="C998" s="1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3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4"/>
      <c r="AZ998" s="2"/>
      <c r="BA998" s="2"/>
      <c r="BB998" s="2"/>
      <c r="BC998" s="2"/>
      <c r="BD998" s="2"/>
      <c r="BE998" s="4"/>
      <c r="BF998" s="4"/>
      <c r="BG998" s="4"/>
      <c r="BH998" s="4"/>
      <c r="BI998" s="4"/>
      <c r="BJ998" s="4"/>
      <c r="BK998" s="4"/>
      <c r="BL998" s="4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5"/>
      <c r="BZ998" s="2"/>
      <c r="CA998" s="2"/>
    </row>
    <row r="999" spans="1:79" ht="12.75" customHeight="1">
      <c r="A999" s="1"/>
      <c r="B999" s="1"/>
      <c r="C999" s="1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3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4"/>
      <c r="AZ999" s="2"/>
      <c r="BA999" s="2"/>
      <c r="BB999" s="2"/>
      <c r="BC999" s="2"/>
      <c r="BD999" s="2"/>
      <c r="BE999" s="4"/>
      <c r="BF999" s="4"/>
      <c r="BG999" s="4"/>
      <c r="BH999" s="4"/>
      <c r="BI999" s="4"/>
      <c r="BJ999" s="4"/>
      <c r="BK999" s="4"/>
      <c r="BL999" s="4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5"/>
      <c r="BZ999" s="2"/>
      <c r="CA999" s="2"/>
    </row>
    <row r="1000" spans="1:79" ht="12.75" customHeight="1">
      <c r="A1000" s="1"/>
      <c r="B1000" s="1"/>
      <c r="C1000" s="1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3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4"/>
      <c r="AZ1000" s="2"/>
      <c r="BA1000" s="2"/>
      <c r="BB1000" s="2"/>
      <c r="BC1000" s="2"/>
      <c r="BD1000" s="2"/>
      <c r="BE1000" s="4"/>
      <c r="BF1000" s="4"/>
      <c r="BG1000" s="4"/>
      <c r="BH1000" s="4"/>
      <c r="BI1000" s="4"/>
      <c r="BJ1000" s="4"/>
      <c r="BK1000" s="4"/>
      <c r="BL1000" s="4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5"/>
      <c r="BZ1000" s="2"/>
      <c r="CA1000" s="2"/>
    </row>
    <row r="1001" spans="1:79" ht="12.75" customHeight="1">
      <c r="A1001" s="1"/>
      <c r="B1001" s="1"/>
      <c r="C1001" s="1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3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4"/>
      <c r="AZ1001" s="2"/>
      <c r="BA1001" s="2"/>
      <c r="BB1001" s="2"/>
      <c r="BC1001" s="2"/>
      <c r="BD1001" s="2"/>
      <c r="BE1001" s="4"/>
      <c r="BF1001" s="4"/>
      <c r="BG1001" s="4"/>
      <c r="BH1001" s="4"/>
      <c r="BI1001" s="4"/>
      <c r="BJ1001" s="4"/>
      <c r="BK1001" s="4"/>
      <c r="BL1001" s="4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5"/>
      <c r="BZ1001" s="2"/>
      <c r="CA1001" s="2"/>
    </row>
    <row r="1002" spans="1:79" ht="12.75" customHeight="1">
      <c r="A1002" s="1"/>
      <c r="B1002" s="1"/>
      <c r="C1002" s="1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3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4"/>
      <c r="AZ1002" s="2"/>
      <c r="BA1002" s="2"/>
      <c r="BB1002" s="2"/>
      <c r="BC1002" s="2"/>
      <c r="BD1002" s="2"/>
      <c r="BE1002" s="4"/>
      <c r="BF1002" s="4"/>
      <c r="BG1002" s="4"/>
      <c r="BH1002" s="4"/>
      <c r="BI1002" s="4"/>
      <c r="BJ1002" s="4"/>
      <c r="BK1002" s="4"/>
      <c r="BL1002" s="4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5"/>
      <c r="BZ1002" s="2"/>
      <c r="CA1002" s="2"/>
    </row>
    <row r="1003" spans="1:79" ht="12.75" customHeight="1">
      <c r="A1003" s="1"/>
      <c r="B1003" s="1"/>
      <c r="C1003" s="1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3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4"/>
      <c r="AZ1003" s="2"/>
      <c r="BA1003" s="2"/>
      <c r="BB1003" s="2"/>
      <c r="BC1003" s="2"/>
      <c r="BD1003" s="2"/>
      <c r="BE1003" s="4"/>
      <c r="BF1003" s="4"/>
      <c r="BG1003" s="4"/>
      <c r="BH1003" s="4"/>
      <c r="BI1003" s="4"/>
      <c r="BJ1003" s="4"/>
      <c r="BK1003" s="4"/>
      <c r="BL1003" s="4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5"/>
      <c r="BZ1003" s="2"/>
      <c r="CA1003" s="2"/>
    </row>
    <row r="1004" spans="1:79" ht="12.75" customHeight="1">
      <c r="A1004" s="1"/>
      <c r="B1004" s="1"/>
      <c r="C1004" s="1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3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4"/>
      <c r="AZ1004" s="2"/>
      <c r="BA1004" s="2"/>
      <c r="BB1004" s="2"/>
      <c r="BC1004" s="2"/>
      <c r="BD1004" s="2"/>
      <c r="BE1004" s="4"/>
      <c r="BF1004" s="4"/>
      <c r="BG1004" s="4"/>
      <c r="BH1004" s="4"/>
      <c r="BI1004" s="4"/>
      <c r="BJ1004" s="4"/>
      <c r="BK1004" s="4"/>
      <c r="BL1004" s="4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5"/>
      <c r="BZ1004" s="2"/>
      <c r="CA1004" s="2"/>
    </row>
    <row r="1005" spans="1:79" ht="12.75" customHeight="1">
      <c r="A1005" s="1"/>
      <c r="B1005" s="1"/>
      <c r="C1005" s="1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3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4"/>
      <c r="AZ1005" s="2"/>
      <c r="BA1005" s="2"/>
      <c r="BB1005" s="2"/>
      <c r="BC1005" s="2"/>
      <c r="BD1005" s="2"/>
      <c r="BE1005" s="4"/>
      <c r="BF1005" s="4"/>
      <c r="BG1005" s="4"/>
      <c r="BH1005" s="4"/>
      <c r="BI1005" s="4"/>
      <c r="BJ1005" s="4"/>
      <c r="BK1005" s="4"/>
      <c r="BL1005" s="4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5"/>
      <c r="BZ1005" s="2"/>
      <c r="CA1005" s="2"/>
    </row>
    <row r="1006" spans="1:79" ht="12.75" customHeight="1">
      <c r="A1006" s="1"/>
      <c r="B1006" s="1"/>
      <c r="C1006" s="1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3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4"/>
      <c r="AZ1006" s="2"/>
      <c r="BA1006" s="2"/>
      <c r="BB1006" s="2"/>
      <c r="BC1006" s="2"/>
      <c r="BD1006" s="2"/>
      <c r="BE1006" s="4"/>
      <c r="BF1006" s="4"/>
      <c r="BG1006" s="4"/>
      <c r="BH1006" s="4"/>
      <c r="BI1006" s="4"/>
      <c r="BJ1006" s="4"/>
      <c r="BK1006" s="4"/>
      <c r="BL1006" s="4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5"/>
      <c r="BZ1006" s="2"/>
      <c r="CA1006" s="2"/>
    </row>
    <row r="1007" spans="1:79" ht="12.75" customHeight="1">
      <c r="A1007" s="1"/>
      <c r="B1007" s="1"/>
      <c r="C1007" s="1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3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4"/>
      <c r="AZ1007" s="2"/>
      <c r="BA1007" s="2"/>
      <c r="BB1007" s="2"/>
      <c r="BC1007" s="2"/>
      <c r="BD1007" s="2"/>
      <c r="BE1007" s="4"/>
      <c r="BF1007" s="4"/>
      <c r="BG1007" s="4"/>
      <c r="BH1007" s="4"/>
      <c r="BI1007" s="4"/>
      <c r="BJ1007" s="4"/>
      <c r="BK1007" s="4"/>
      <c r="BL1007" s="4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5"/>
      <c r="BZ1007" s="2"/>
      <c r="CA1007" s="2"/>
    </row>
    <row r="1008" spans="1:79" ht="12.75" customHeight="1">
      <c r="A1008" s="1"/>
      <c r="B1008" s="1"/>
      <c r="C1008" s="1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3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4"/>
      <c r="AZ1008" s="2"/>
      <c r="BA1008" s="2"/>
      <c r="BB1008" s="2"/>
      <c r="BC1008" s="2"/>
      <c r="BD1008" s="2"/>
      <c r="BE1008" s="4"/>
      <c r="BF1008" s="4"/>
      <c r="BG1008" s="4"/>
      <c r="BH1008" s="4"/>
      <c r="BI1008" s="4"/>
      <c r="BJ1008" s="4"/>
      <c r="BK1008" s="4"/>
      <c r="BL1008" s="4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5"/>
      <c r="BZ1008" s="2"/>
      <c r="CA1008" s="2"/>
    </row>
    <row r="1009" spans="1:79" ht="12.75" customHeight="1">
      <c r="A1009" s="1"/>
      <c r="B1009" s="1"/>
      <c r="C1009" s="1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3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4"/>
      <c r="AZ1009" s="2"/>
      <c r="BA1009" s="2"/>
      <c r="BB1009" s="2"/>
      <c r="BC1009" s="2"/>
      <c r="BD1009" s="2"/>
      <c r="BE1009" s="4"/>
      <c r="BF1009" s="4"/>
      <c r="BG1009" s="4"/>
      <c r="BH1009" s="4"/>
      <c r="BI1009" s="4"/>
      <c r="BJ1009" s="4"/>
      <c r="BK1009" s="4"/>
      <c r="BL1009" s="4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5"/>
      <c r="BZ1009" s="2"/>
      <c r="CA1009" s="2"/>
    </row>
    <row r="1010" spans="1:79" ht="12.75" customHeight="1">
      <c r="A1010" s="1"/>
      <c r="B1010" s="1"/>
      <c r="C1010" s="1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3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4"/>
      <c r="AZ1010" s="2"/>
      <c r="BA1010" s="2"/>
      <c r="BB1010" s="2"/>
      <c r="BC1010" s="2"/>
      <c r="BD1010" s="2"/>
      <c r="BE1010" s="4"/>
      <c r="BF1010" s="4"/>
      <c r="BG1010" s="4"/>
      <c r="BH1010" s="4"/>
      <c r="BI1010" s="4"/>
      <c r="BJ1010" s="4"/>
      <c r="BK1010" s="4"/>
      <c r="BL1010" s="4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5"/>
      <c r="BZ1010" s="2"/>
      <c r="CA1010" s="2"/>
    </row>
    <row r="1011" spans="1:79" ht="12.75" customHeight="1">
      <c r="A1011" s="1"/>
      <c r="B1011" s="1"/>
      <c r="C1011" s="1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3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4"/>
      <c r="AZ1011" s="2"/>
      <c r="BA1011" s="2"/>
      <c r="BB1011" s="2"/>
      <c r="BC1011" s="2"/>
      <c r="BD1011" s="2"/>
      <c r="BE1011" s="4"/>
      <c r="BF1011" s="4"/>
      <c r="BG1011" s="4"/>
      <c r="BH1011" s="4"/>
      <c r="BI1011" s="4"/>
      <c r="BJ1011" s="4"/>
      <c r="BK1011" s="4"/>
      <c r="BL1011" s="4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5"/>
      <c r="BZ1011" s="2"/>
      <c r="CA1011" s="2"/>
    </row>
    <row r="1012" spans="1:79" ht="12.75" customHeight="1">
      <c r="A1012" s="1"/>
      <c r="B1012" s="1"/>
      <c r="C1012" s="1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3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4"/>
      <c r="AZ1012" s="2"/>
      <c r="BA1012" s="2"/>
      <c r="BB1012" s="2"/>
      <c r="BC1012" s="2"/>
      <c r="BD1012" s="2"/>
      <c r="BE1012" s="4"/>
      <c r="BF1012" s="4"/>
      <c r="BG1012" s="4"/>
      <c r="BH1012" s="4"/>
      <c r="BI1012" s="4"/>
      <c r="BJ1012" s="4"/>
      <c r="BK1012" s="4"/>
      <c r="BL1012" s="4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5"/>
      <c r="BZ1012" s="2"/>
      <c r="CA1012" s="2"/>
    </row>
    <row r="1013" spans="1:79" ht="12.75" customHeight="1">
      <c r="A1013" s="1"/>
      <c r="B1013" s="1"/>
      <c r="C1013" s="1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3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4"/>
      <c r="AZ1013" s="2"/>
      <c r="BA1013" s="2"/>
      <c r="BB1013" s="2"/>
      <c r="BC1013" s="2"/>
      <c r="BD1013" s="2"/>
      <c r="BE1013" s="4"/>
      <c r="BF1013" s="4"/>
      <c r="BG1013" s="4"/>
      <c r="BH1013" s="4"/>
      <c r="BI1013" s="4"/>
      <c r="BJ1013" s="4"/>
      <c r="BK1013" s="4"/>
      <c r="BL1013" s="4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5"/>
      <c r="BZ1013" s="2"/>
      <c r="CA1013" s="2"/>
    </row>
    <row r="1014" spans="1:79" ht="12.75" customHeight="1">
      <c r="A1014" s="1"/>
      <c r="B1014" s="1"/>
      <c r="C1014" s="1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3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4"/>
      <c r="AZ1014" s="2"/>
      <c r="BA1014" s="2"/>
      <c r="BB1014" s="2"/>
      <c r="BC1014" s="2"/>
      <c r="BD1014" s="2"/>
      <c r="BE1014" s="4"/>
      <c r="BF1014" s="4"/>
      <c r="BG1014" s="4"/>
      <c r="BH1014" s="4"/>
      <c r="BI1014" s="4"/>
      <c r="BJ1014" s="4"/>
      <c r="BK1014" s="4"/>
      <c r="BL1014" s="4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5"/>
      <c r="BZ1014" s="2"/>
      <c r="CA1014" s="2"/>
    </row>
    <row r="1015" spans="1:79" ht="12.75" customHeight="1">
      <c r="A1015" s="1"/>
      <c r="B1015" s="1"/>
      <c r="C1015" s="1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3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4"/>
      <c r="AZ1015" s="2"/>
      <c r="BA1015" s="2"/>
      <c r="BB1015" s="2"/>
      <c r="BC1015" s="2"/>
      <c r="BD1015" s="2"/>
      <c r="BE1015" s="4"/>
      <c r="BF1015" s="4"/>
      <c r="BG1015" s="4"/>
      <c r="BH1015" s="4"/>
      <c r="BI1015" s="4"/>
      <c r="BJ1015" s="4"/>
      <c r="BK1015" s="4"/>
      <c r="BL1015" s="4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5"/>
      <c r="BZ1015" s="2"/>
      <c r="CA1015" s="2"/>
    </row>
    <row r="1016" spans="1:79" ht="12.75" customHeight="1">
      <c r="A1016" s="1"/>
      <c r="B1016" s="1"/>
      <c r="C1016" s="1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3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4"/>
      <c r="AZ1016" s="2"/>
      <c r="BA1016" s="2"/>
      <c r="BB1016" s="2"/>
      <c r="BC1016" s="2"/>
      <c r="BD1016" s="2"/>
      <c r="BE1016" s="4"/>
      <c r="BF1016" s="4"/>
      <c r="BG1016" s="4"/>
      <c r="BH1016" s="4"/>
      <c r="BI1016" s="4"/>
      <c r="BJ1016" s="4"/>
      <c r="BK1016" s="4"/>
      <c r="BL1016" s="4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5"/>
      <c r="BZ1016" s="2"/>
      <c r="CA1016" s="2"/>
    </row>
    <row r="1017" spans="1:79" ht="12.75" customHeight="1">
      <c r="A1017" s="1"/>
      <c r="B1017" s="1"/>
      <c r="C1017" s="1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3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4"/>
      <c r="AZ1017" s="2"/>
      <c r="BA1017" s="2"/>
      <c r="BB1017" s="2"/>
      <c r="BC1017" s="2"/>
      <c r="BD1017" s="2"/>
      <c r="BE1017" s="4"/>
      <c r="BF1017" s="4"/>
      <c r="BG1017" s="4"/>
      <c r="BH1017" s="4"/>
      <c r="BI1017" s="4"/>
      <c r="BJ1017" s="4"/>
      <c r="BK1017" s="4"/>
      <c r="BL1017" s="4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5"/>
      <c r="BZ1017" s="2"/>
      <c r="CA1017" s="2"/>
    </row>
    <row r="1018" spans="1:79" ht="12.75" customHeight="1">
      <c r="A1018" s="1"/>
      <c r="B1018" s="1"/>
      <c r="C1018" s="1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3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4"/>
      <c r="AZ1018" s="2"/>
      <c r="BA1018" s="2"/>
      <c r="BB1018" s="2"/>
      <c r="BC1018" s="2"/>
      <c r="BD1018" s="2"/>
      <c r="BE1018" s="4"/>
      <c r="BF1018" s="4"/>
      <c r="BG1018" s="4"/>
      <c r="BH1018" s="4"/>
      <c r="BI1018" s="4"/>
      <c r="BJ1018" s="4"/>
      <c r="BK1018" s="4"/>
      <c r="BL1018" s="4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5"/>
      <c r="BZ1018" s="2"/>
      <c r="CA1018" s="2"/>
    </row>
    <row r="1019" spans="1:79" ht="12.75" customHeight="1">
      <c r="A1019" s="1"/>
      <c r="B1019" s="1"/>
      <c r="C1019" s="1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3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4"/>
      <c r="AZ1019" s="2"/>
      <c r="BA1019" s="2"/>
      <c r="BB1019" s="2"/>
      <c r="BC1019" s="2"/>
      <c r="BD1019" s="2"/>
      <c r="BE1019" s="4"/>
      <c r="BF1019" s="4"/>
      <c r="BG1019" s="4"/>
      <c r="BH1019" s="4"/>
      <c r="BI1019" s="4"/>
      <c r="BJ1019" s="4"/>
      <c r="BK1019" s="4"/>
      <c r="BL1019" s="4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5"/>
      <c r="BZ1019" s="2"/>
      <c r="CA1019" s="2"/>
    </row>
    <row r="1020" spans="1:79" ht="12.75" customHeight="1">
      <c r="A1020" s="1"/>
      <c r="B1020" s="1"/>
      <c r="C1020" s="1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3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4"/>
      <c r="AZ1020" s="2"/>
      <c r="BA1020" s="2"/>
      <c r="BB1020" s="2"/>
      <c r="BC1020" s="2"/>
      <c r="BD1020" s="2"/>
      <c r="BE1020" s="4"/>
      <c r="BF1020" s="4"/>
      <c r="BG1020" s="4"/>
      <c r="BH1020" s="4"/>
      <c r="BI1020" s="4"/>
      <c r="BJ1020" s="4"/>
      <c r="BK1020" s="4"/>
      <c r="BL1020" s="4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5"/>
      <c r="BZ1020" s="2"/>
      <c r="CA1020" s="2"/>
    </row>
    <row r="1021" spans="1:79" ht="12.75" customHeight="1">
      <c r="A1021" s="1"/>
      <c r="B1021" s="1"/>
      <c r="C1021" s="1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3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4"/>
      <c r="AZ1021" s="2"/>
      <c r="BA1021" s="2"/>
      <c r="BB1021" s="2"/>
      <c r="BC1021" s="2"/>
      <c r="BD1021" s="2"/>
      <c r="BE1021" s="4"/>
      <c r="BF1021" s="4"/>
      <c r="BG1021" s="4"/>
      <c r="BH1021" s="4"/>
      <c r="BI1021" s="4"/>
      <c r="BJ1021" s="4"/>
      <c r="BK1021" s="4"/>
      <c r="BL1021" s="4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5"/>
      <c r="BZ1021" s="2"/>
      <c r="CA1021" s="2"/>
    </row>
    <row r="1022" spans="1:79" ht="12.75" customHeight="1">
      <c r="A1022" s="1"/>
      <c r="B1022" s="1"/>
      <c r="C1022" s="1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3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4"/>
      <c r="AZ1022" s="2"/>
      <c r="BA1022" s="2"/>
      <c r="BB1022" s="2"/>
      <c r="BC1022" s="2"/>
      <c r="BD1022" s="2"/>
      <c r="BE1022" s="4"/>
      <c r="BF1022" s="4"/>
      <c r="BG1022" s="4"/>
      <c r="BH1022" s="4"/>
      <c r="BI1022" s="4"/>
      <c r="BJ1022" s="4"/>
      <c r="BK1022" s="4"/>
      <c r="BL1022" s="4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5"/>
      <c r="BZ1022" s="2"/>
      <c r="CA1022" s="2"/>
    </row>
    <row r="1023" spans="1:79" ht="12.75" customHeight="1">
      <c r="A1023" s="1"/>
      <c r="B1023" s="1"/>
      <c r="C1023" s="1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3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4"/>
      <c r="AZ1023" s="2"/>
      <c r="BA1023" s="2"/>
      <c r="BB1023" s="2"/>
      <c r="BC1023" s="2"/>
      <c r="BD1023" s="2"/>
      <c r="BE1023" s="4"/>
      <c r="BF1023" s="4"/>
      <c r="BG1023" s="4"/>
      <c r="BH1023" s="4"/>
      <c r="BI1023" s="4"/>
      <c r="BJ1023" s="4"/>
      <c r="BK1023" s="4"/>
      <c r="BL1023" s="4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5"/>
      <c r="BZ1023" s="2"/>
      <c r="CA1023" s="2"/>
    </row>
  </sheetData>
  <mergeCells count="8">
    <mergeCell ref="N6:AI6"/>
    <mergeCell ref="I6:M6"/>
    <mergeCell ref="AJ6:AM6"/>
    <mergeCell ref="BM6:BW6"/>
    <mergeCell ref="BD6:BL6"/>
    <mergeCell ref="AY6:BC6"/>
    <mergeCell ref="AN6:AV6"/>
    <mergeCell ref="AW6:AX6"/>
  </mergeCells>
  <conditionalFormatting sqref="BA12:BA46 BW12:BW28 BW30:BW46">
    <cfRule type="cellIs" dxfId="2" priority="1" operator="greaterThan">
      <formula>$D$57</formula>
    </cfRule>
  </conditionalFormatting>
  <conditionalFormatting sqref="BC12:BC28">
    <cfRule type="cellIs" dxfId="1" priority="2" operator="lessThanOrEqual">
      <formula>30.5</formula>
    </cfRule>
  </conditionalFormatting>
  <conditionalFormatting sqref="BC12:BC28">
    <cfRule type="cellIs" dxfId="0" priority="3" operator="lessThanOrEqual">
      <formula>60.5</formula>
    </cfRule>
  </conditionalFormatting>
  <hyperlinks>
    <hyperlink ref="C71" r:id="rId1"/>
  </hyperlinks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3"/>
  <sheetViews>
    <sheetView workbookViewId="0"/>
  </sheetViews>
  <sheetFormatPr defaultColWidth="14.44140625" defaultRowHeight="15" customHeight="1"/>
  <cols>
    <col min="1" max="1" width="8" customWidth="1"/>
    <col min="2" max="2" width="13.44140625" customWidth="1"/>
    <col min="3" max="3" width="12.6640625" customWidth="1"/>
    <col min="4" max="6" width="15.88671875" customWidth="1"/>
    <col min="7" max="8" width="17.88671875" customWidth="1"/>
    <col min="9" max="9" width="8" customWidth="1"/>
    <col min="10" max="11" width="12.33203125" customWidth="1"/>
    <col min="12" max="13" width="11.109375" customWidth="1"/>
    <col min="14" max="14" width="14" customWidth="1"/>
    <col min="15" max="16" width="11.109375" customWidth="1"/>
    <col min="17" max="17" width="12.88671875" customWidth="1"/>
    <col min="18" max="27" width="11.109375" customWidth="1"/>
  </cols>
  <sheetData>
    <row r="1" spans="1:27" ht="12.75" customHeight="1">
      <c r="A1" s="12"/>
      <c r="B1" s="13"/>
      <c r="C1" s="12"/>
      <c r="D1" s="12"/>
      <c r="E1" s="12"/>
      <c r="F1" s="12"/>
      <c r="G1" s="12"/>
      <c r="H1" s="12"/>
      <c r="I1" s="12"/>
      <c r="J1" s="14"/>
      <c r="K1" s="12"/>
      <c r="L1" s="15"/>
      <c r="M1" s="12"/>
      <c r="N1" s="12"/>
      <c r="O1" s="15"/>
      <c r="P1" s="12"/>
      <c r="Q1" s="12"/>
      <c r="R1" s="15"/>
      <c r="S1" s="12"/>
      <c r="T1" s="12"/>
      <c r="U1" s="15"/>
      <c r="V1" s="12"/>
      <c r="W1" s="12"/>
      <c r="X1" s="15"/>
      <c r="Y1" s="12"/>
      <c r="Z1" s="12"/>
      <c r="AA1" s="12"/>
    </row>
    <row r="2" spans="1:27" ht="12.75" customHeight="1">
      <c r="A2" s="16"/>
      <c r="B2" s="18" t="s">
        <v>10</v>
      </c>
      <c r="C2" s="20" t="s">
        <v>11</v>
      </c>
      <c r="D2" s="20" t="s">
        <v>12</v>
      </c>
      <c r="E2" s="20" t="s">
        <v>15</v>
      </c>
      <c r="F2" s="20" t="s">
        <v>22</v>
      </c>
      <c r="G2" s="20" t="s">
        <v>23</v>
      </c>
      <c r="H2" s="20" t="s">
        <v>24</v>
      </c>
      <c r="I2" s="20" t="s">
        <v>25</v>
      </c>
      <c r="J2" s="23" t="s">
        <v>26</v>
      </c>
      <c r="K2" s="20" t="s">
        <v>30</v>
      </c>
      <c r="L2" s="25" t="s">
        <v>25</v>
      </c>
      <c r="M2" s="23" t="s">
        <v>26</v>
      </c>
      <c r="N2" s="20" t="s">
        <v>30</v>
      </c>
      <c r="O2" s="25" t="s">
        <v>25</v>
      </c>
      <c r="P2" s="23" t="s">
        <v>26</v>
      </c>
      <c r="Q2" s="20" t="s">
        <v>30</v>
      </c>
      <c r="R2" s="25" t="s">
        <v>25</v>
      </c>
      <c r="S2" s="23" t="s">
        <v>26</v>
      </c>
      <c r="T2" s="20" t="s">
        <v>30</v>
      </c>
      <c r="U2" s="25" t="s">
        <v>25</v>
      </c>
      <c r="V2" s="23" t="s">
        <v>26</v>
      </c>
      <c r="W2" s="20" t="s">
        <v>30</v>
      </c>
      <c r="X2" s="25" t="s">
        <v>25</v>
      </c>
      <c r="Y2" s="23" t="s">
        <v>26</v>
      </c>
      <c r="Z2" s="20" t="s">
        <v>30</v>
      </c>
      <c r="AA2" s="20"/>
    </row>
    <row r="3" spans="1:27" ht="12.75" customHeight="1">
      <c r="A3" s="12"/>
      <c r="B3" s="27">
        <v>1</v>
      </c>
      <c r="C3" s="28">
        <v>2.25</v>
      </c>
      <c r="D3" s="31">
        <f t="shared" ref="D3:D26" si="0">C3/$C$37</f>
        <v>1.8277822908204712E-2</v>
      </c>
      <c r="E3" s="32">
        <f>'Pipe Sizing'!$H$12*D3</f>
        <v>51.17790414297319</v>
      </c>
      <c r="F3" s="31">
        <f>E3/'Pipe Sizing'!$R$12</f>
        <v>5.1142750496090995E-2</v>
      </c>
      <c r="G3" s="34">
        <v>0</v>
      </c>
      <c r="H3" s="34">
        <f t="shared" ref="H3:H26" si="1">G3+(F3*(1/24))</f>
        <v>2.1309479373371248E-3</v>
      </c>
      <c r="I3" s="38">
        <f t="shared" ref="I3:I26" si="2">$K$39-$E3</f>
        <v>70.57209585702681</v>
      </c>
      <c r="J3" s="40">
        <v>0</v>
      </c>
      <c r="K3" s="14">
        <f t="shared" ref="K3:K26" si="3">J3+(F3*$K$39)-$E3</f>
        <v>-44.951274270074109</v>
      </c>
      <c r="L3" s="44">
        <f t="shared" ref="L3:L26" si="4">N$39-$E3</f>
        <v>195.5720958570268</v>
      </c>
      <c r="M3" s="40">
        <v>0</v>
      </c>
      <c r="N3" s="14">
        <f t="shared" ref="N3:N26" si="5">M3+(F3*N$39)-$E3</f>
        <v>-38.558430458062738</v>
      </c>
      <c r="O3" s="44">
        <f t="shared" ref="O3:O26" si="6">Q$39-$E3</f>
        <v>320.5720958570268</v>
      </c>
      <c r="P3" s="40">
        <v>0</v>
      </c>
      <c r="Q3" s="14">
        <f t="shared" ref="Q3:Q26" si="7">P3+($F3*Q$39)-$E3</f>
        <v>-32.165586646051366</v>
      </c>
      <c r="R3" s="44">
        <f t="shared" ref="R3:R26" si="8">T$39-$E3</f>
        <v>420.5720958570268</v>
      </c>
      <c r="S3" s="40">
        <v>0</v>
      </c>
      <c r="T3" s="14">
        <f t="shared" ref="T3:T26" si="9">S3+($F3*T$39)-$E3</f>
        <v>-27.051311596442265</v>
      </c>
      <c r="U3" s="44">
        <f t="shared" ref="U3:U26" si="10">W$39-$E3</f>
        <v>570.57209585702685</v>
      </c>
      <c r="V3" s="40">
        <v>0</v>
      </c>
      <c r="W3" s="14">
        <f t="shared" ref="W3:W26" si="11">V3+($F3*W$39)-$E3</f>
        <v>-19.379899022028614</v>
      </c>
      <c r="X3" s="44">
        <f t="shared" ref="X3:X26" si="12">Z$39-$E3</f>
        <v>670.57209585702685</v>
      </c>
      <c r="Y3" s="40">
        <v>0</v>
      </c>
      <c r="Z3" s="14">
        <f t="shared" ref="Z3:Z26" si="13">Y3+($F3*Z$39)-$E3</f>
        <v>-14.265623972419512</v>
      </c>
      <c r="AA3" s="12"/>
    </row>
    <row r="4" spans="1:27" ht="12.75" customHeight="1">
      <c r="A4" s="12"/>
      <c r="B4" s="27">
        <v>2</v>
      </c>
      <c r="C4" s="28">
        <v>1.5</v>
      </c>
      <c r="D4" s="31">
        <f t="shared" si="0"/>
        <v>1.2185215272136474E-2</v>
      </c>
      <c r="E4" s="32">
        <f>'Pipe Sizing'!$H$12*D4</f>
        <v>34.118602761982125</v>
      </c>
      <c r="F4" s="31">
        <f>E4/'Pipe Sizing'!$R$12</f>
        <v>3.4095166997393997E-2</v>
      </c>
      <c r="G4" s="34">
        <v>4.1666666666666664E-2</v>
      </c>
      <c r="H4" s="34">
        <f t="shared" si="1"/>
        <v>4.3087298624891412E-2</v>
      </c>
      <c r="I4" s="38">
        <f t="shared" si="2"/>
        <v>87.631397238017883</v>
      </c>
      <c r="J4" s="45">
        <f t="shared" ref="J4:J27" si="14">MIN(0,J3+$K$39-$E3)</f>
        <v>0</v>
      </c>
      <c r="K4" s="32">
        <f t="shared" si="3"/>
        <v>-29.967516180049405</v>
      </c>
      <c r="L4" s="44">
        <f t="shared" si="4"/>
        <v>212.63139723801788</v>
      </c>
      <c r="M4" s="45">
        <f t="shared" ref="M4:M27" si="15">MIN(0,M3+N$39-$E3)</f>
        <v>0</v>
      </c>
      <c r="N4" s="32">
        <f t="shared" si="5"/>
        <v>-25.705620305375156</v>
      </c>
      <c r="O4" s="44">
        <f t="shared" si="6"/>
        <v>337.63139723801788</v>
      </c>
      <c r="P4" s="45">
        <f t="shared" ref="P4:P27" si="16">MIN(0,P3+Q$39-$E3)</f>
        <v>0</v>
      </c>
      <c r="Q4" s="14">
        <f t="shared" si="7"/>
        <v>-21.443724430700904</v>
      </c>
      <c r="R4" s="44">
        <f t="shared" si="8"/>
        <v>437.63139723801788</v>
      </c>
      <c r="S4" s="45">
        <f t="shared" ref="S4:S27" si="17">MIN(0,S3+T$39-$E3)</f>
        <v>0</v>
      </c>
      <c r="T4" s="32">
        <f t="shared" si="9"/>
        <v>-18.034207730961505</v>
      </c>
      <c r="U4" s="44">
        <f t="shared" si="10"/>
        <v>587.63139723801783</v>
      </c>
      <c r="V4" s="45">
        <f t="shared" ref="V4:V27" si="18">MIN(0,V3+W$39-$E3)</f>
        <v>0</v>
      </c>
      <c r="W4" s="32">
        <f t="shared" si="11"/>
        <v>-12.919932681352407</v>
      </c>
      <c r="X4" s="44">
        <f t="shared" si="12"/>
        <v>687.63139723801783</v>
      </c>
      <c r="Y4" s="45">
        <f t="shared" ref="Y4:Y27" si="19">MIN(0,Y3+Z$39-$E3)</f>
        <v>0</v>
      </c>
      <c r="Z4" s="32">
        <f t="shared" si="13"/>
        <v>-9.5104159816130078</v>
      </c>
      <c r="AA4" s="12"/>
    </row>
    <row r="5" spans="1:27" ht="12.75" customHeight="1">
      <c r="A5" s="12"/>
      <c r="B5" s="27">
        <v>3</v>
      </c>
      <c r="C5" s="28">
        <v>1.25</v>
      </c>
      <c r="D5" s="31">
        <f t="shared" si="0"/>
        <v>1.0154346060113728E-2</v>
      </c>
      <c r="E5" s="32">
        <f>'Pipe Sizing'!$H$12*D5</f>
        <v>28.43216896831844</v>
      </c>
      <c r="F5" s="31">
        <f>E5/'Pipe Sizing'!$R$12</f>
        <v>2.8412639164494997E-2</v>
      </c>
      <c r="G5" s="34">
        <v>8.3333333333333329E-2</v>
      </c>
      <c r="H5" s="34">
        <f t="shared" si="1"/>
        <v>8.4517193298520615E-2</v>
      </c>
      <c r="I5" s="38">
        <f t="shared" si="2"/>
        <v>93.317831031681564</v>
      </c>
      <c r="J5" s="45">
        <f t="shared" si="14"/>
        <v>0</v>
      </c>
      <c r="K5" s="32">
        <f t="shared" si="3"/>
        <v>-24.972930150041172</v>
      </c>
      <c r="L5" s="44">
        <f t="shared" si="4"/>
        <v>218.31783103168155</v>
      </c>
      <c r="M5" s="45">
        <f t="shared" si="15"/>
        <v>0</v>
      </c>
      <c r="N5" s="32">
        <f t="shared" si="5"/>
        <v>-21.4213502544793</v>
      </c>
      <c r="O5" s="44">
        <f t="shared" si="6"/>
        <v>343.31783103168158</v>
      </c>
      <c r="P5" s="45">
        <f t="shared" si="16"/>
        <v>0</v>
      </c>
      <c r="Q5" s="14">
        <f t="shared" si="7"/>
        <v>-17.869770358917425</v>
      </c>
      <c r="R5" s="44">
        <f t="shared" si="8"/>
        <v>443.31783103168158</v>
      </c>
      <c r="S5" s="45">
        <f t="shared" si="17"/>
        <v>0</v>
      </c>
      <c r="T5" s="32">
        <f t="shared" si="9"/>
        <v>-15.028506442467924</v>
      </c>
      <c r="U5" s="44">
        <f t="shared" si="10"/>
        <v>593.31783103168152</v>
      </c>
      <c r="V5" s="45">
        <f t="shared" si="18"/>
        <v>0</v>
      </c>
      <c r="W5" s="32">
        <f t="shared" si="11"/>
        <v>-10.766610567793673</v>
      </c>
      <c r="X5" s="44">
        <f t="shared" si="12"/>
        <v>693.31783103168152</v>
      </c>
      <c r="Y5" s="45">
        <f t="shared" si="19"/>
        <v>0</v>
      </c>
      <c r="Z5" s="32">
        <f t="shared" si="13"/>
        <v>-7.9253466513441744</v>
      </c>
      <c r="AA5" s="12"/>
    </row>
    <row r="6" spans="1:27" ht="12.75" customHeight="1">
      <c r="A6" s="12"/>
      <c r="B6" s="27">
        <v>4</v>
      </c>
      <c r="C6" s="28">
        <v>1</v>
      </c>
      <c r="D6" s="31">
        <f t="shared" si="0"/>
        <v>8.1234768480909821E-3</v>
      </c>
      <c r="E6" s="32">
        <f>'Pipe Sizing'!$H$12*D6</f>
        <v>22.745735174654751</v>
      </c>
      <c r="F6" s="31">
        <f>E6/'Pipe Sizing'!$R$12</f>
        <v>2.2730111331595998E-2</v>
      </c>
      <c r="G6" s="34">
        <v>0.125</v>
      </c>
      <c r="H6" s="34">
        <f t="shared" si="1"/>
        <v>0.12594708797214985</v>
      </c>
      <c r="I6" s="38">
        <f t="shared" si="2"/>
        <v>99.004264825345246</v>
      </c>
      <c r="J6" s="45">
        <f t="shared" si="14"/>
        <v>0</v>
      </c>
      <c r="K6" s="32">
        <f t="shared" si="3"/>
        <v>-19.978344120032936</v>
      </c>
      <c r="L6" s="44">
        <f t="shared" si="4"/>
        <v>224.00426482534525</v>
      </c>
      <c r="M6" s="45">
        <f t="shared" si="15"/>
        <v>0</v>
      </c>
      <c r="N6" s="32">
        <f t="shared" si="5"/>
        <v>-17.137080203583437</v>
      </c>
      <c r="O6" s="44">
        <f t="shared" si="6"/>
        <v>349.00426482534527</v>
      </c>
      <c r="P6" s="45">
        <f t="shared" si="16"/>
        <v>0</v>
      </c>
      <c r="Q6" s="14">
        <f t="shared" si="7"/>
        <v>-14.295816287133938</v>
      </c>
      <c r="R6" s="44">
        <f t="shared" si="8"/>
        <v>449.00426482534527</v>
      </c>
      <c r="S6" s="45">
        <f t="shared" si="17"/>
        <v>0</v>
      </c>
      <c r="T6" s="32">
        <f t="shared" si="9"/>
        <v>-12.022805153974339</v>
      </c>
      <c r="U6" s="44">
        <f t="shared" si="10"/>
        <v>599.00426482534522</v>
      </c>
      <c r="V6" s="45">
        <f t="shared" si="18"/>
        <v>0</v>
      </c>
      <c r="W6" s="32">
        <f t="shared" si="11"/>
        <v>-8.6132884542349384</v>
      </c>
      <c r="X6" s="44">
        <f t="shared" si="12"/>
        <v>699.00426482534522</v>
      </c>
      <c r="Y6" s="45">
        <f t="shared" si="19"/>
        <v>0</v>
      </c>
      <c r="Z6" s="32">
        <f t="shared" si="13"/>
        <v>-6.3402773210753409</v>
      </c>
      <c r="AA6" s="12"/>
    </row>
    <row r="7" spans="1:27" ht="12.75" customHeight="1">
      <c r="A7" s="12"/>
      <c r="B7" s="27">
        <v>5</v>
      </c>
      <c r="C7" s="28">
        <v>1.6</v>
      </c>
      <c r="D7" s="31">
        <f t="shared" si="0"/>
        <v>1.2997562956945572E-2</v>
      </c>
      <c r="E7" s="32">
        <f>'Pipe Sizing'!$H$12*D7</f>
        <v>36.393176279447601</v>
      </c>
      <c r="F7" s="31">
        <f>E7/'Pipe Sizing'!$R$12</f>
        <v>3.6368178130553597E-2</v>
      </c>
      <c r="G7" s="34">
        <v>0.16666666666666666</v>
      </c>
      <c r="H7" s="34">
        <f t="shared" si="1"/>
        <v>0.1681820074221064</v>
      </c>
      <c r="I7" s="38">
        <f t="shared" si="2"/>
        <v>85.356823720552399</v>
      </c>
      <c r="J7" s="45">
        <f t="shared" si="14"/>
        <v>0</v>
      </c>
      <c r="K7" s="32">
        <f t="shared" si="3"/>
        <v>-31.965350592052701</v>
      </c>
      <c r="L7" s="44">
        <f t="shared" si="4"/>
        <v>210.3568237205524</v>
      </c>
      <c r="M7" s="45">
        <f t="shared" si="15"/>
        <v>0</v>
      </c>
      <c r="N7" s="32">
        <f t="shared" si="5"/>
        <v>-27.419328325733503</v>
      </c>
      <c r="O7" s="44">
        <f t="shared" si="6"/>
        <v>335.35682372055237</v>
      </c>
      <c r="P7" s="45">
        <f t="shared" si="16"/>
        <v>0</v>
      </c>
      <c r="Q7" s="14">
        <f t="shared" si="7"/>
        <v>-22.873306059414304</v>
      </c>
      <c r="R7" s="44">
        <f t="shared" si="8"/>
        <v>435.35682372055237</v>
      </c>
      <c r="S7" s="45">
        <f t="shared" si="17"/>
        <v>0</v>
      </c>
      <c r="T7" s="32">
        <f t="shared" si="9"/>
        <v>-19.236488246358942</v>
      </c>
      <c r="U7" s="44">
        <f t="shared" si="10"/>
        <v>585.35682372055237</v>
      </c>
      <c r="V7" s="45">
        <f t="shared" si="18"/>
        <v>0</v>
      </c>
      <c r="W7" s="32">
        <f t="shared" si="11"/>
        <v>-13.781261526775904</v>
      </c>
      <c r="X7" s="44">
        <f t="shared" si="12"/>
        <v>685.35682372055237</v>
      </c>
      <c r="Y7" s="45">
        <f t="shared" si="19"/>
        <v>0</v>
      </c>
      <c r="Z7" s="32">
        <f t="shared" si="13"/>
        <v>-10.144443713720545</v>
      </c>
      <c r="AA7" s="12"/>
    </row>
    <row r="8" spans="1:27" ht="12.75" customHeight="1">
      <c r="A8" s="12"/>
      <c r="B8" s="27">
        <v>6</v>
      </c>
      <c r="C8" s="28">
        <v>2.1</v>
      </c>
      <c r="D8" s="31">
        <f t="shared" si="0"/>
        <v>1.7059301380991064E-2</v>
      </c>
      <c r="E8" s="32">
        <f>'Pipe Sizing'!$H$12*D8</f>
        <v>47.766043866774979</v>
      </c>
      <c r="F8" s="31">
        <f>E8/'Pipe Sizing'!$R$12</f>
        <v>4.7733233796351596E-2</v>
      </c>
      <c r="G8" s="34">
        <v>0.20833333333333334</v>
      </c>
      <c r="H8" s="34">
        <f t="shared" si="1"/>
        <v>0.21032221807484799</v>
      </c>
      <c r="I8" s="38">
        <f t="shared" si="2"/>
        <v>73.983956133225021</v>
      </c>
      <c r="J8" s="45">
        <f t="shared" si="14"/>
        <v>0</v>
      </c>
      <c r="K8" s="32">
        <f t="shared" si="3"/>
        <v>-41.954522652069173</v>
      </c>
      <c r="L8" s="44">
        <f t="shared" si="4"/>
        <v>198.98395613322504</v>
      </c>
      <c r="M8" s="45">
        <f t="shared" si="15"/>
        <v>0</v>
      </c>
      <c r="N8" s="32">
        <f t="shared" si="5"/>
        <v>-35.987868427525221</v>
      </c>
      <c r="O8" s="44">
        <f t="shared" si="6"/>
        <v>323.98395613322504</v>
      </c>
      <c r="P8" s="45">
        <f t="shared" si="16"/>
        <v>0</v>
      </c>
      <c r="Q8" s="14">
        <f t="shared" si="7"/>
        <v>-30.021214202981273</v>
      </c>
      <c r="R8" s="44">
        <f t="shared" si="8"/>
        <v>423.98395613322504</v>
      </c>
      <c r="S8" s="45">
        <f t="shared" si="17"/>
        <v>0</v>
      </c>
      <c r="T8" s="32">
        <f t="shared" si="9"/>
        <v>-25.247890823346115</v>
      </c>
      <c r="U8" s="44">
        <f t="shared" si="10"/>
        <v>573.98395613322498</v>
      </c>
      <c r="V8" s="45">
        <f t="shared" si="18"/>
        <v>0</v>
      </c>
      <c r="W8" s="32">
        <f t="shared" si="11"/>
        <v>-18.087905753893374</v>
      </c>
      <c r="X8" s="44">
        <f t="shared" si="12"/>
        <v>673.98395613322498</v>
      </c>
      <c r="Y8" s="45">
        <f t="shared" si="19"/>
        <v>0</v>
      </c>
      <c r="Z8" s="32">
        <f t="shared" si="13"/>
        <v>-13.314582374258215</v>
      </c>
      <c r="AA8" s="12"/>
    </row>
    <row r="9" spans="1:27" ht="12.75" customHeight="1">
      <c r="A9" s="12"/>
      <c r="B9" s="27">
        <v>7</v>
      </c>
      <c r="C9" s="28">
        <v>5.5</v>
      </c>
      <c r="D9" s="31">
        <f t="shared" si="0"/>
        <v>4.4679122664500401E-2</v>
      </c>
      <c r="E9" s="32">
        <f>'Pipe Sizing'!$H$12*D9</f>
        <v>125.10154346060112</v>
      </c>
      <c r="F9" s="31">
        <f>E9/'Pipe Sizing'!$R$12</f>
        <v>0.12501561232377797</v>
      </c>
      <c r="G9" s="34">
        <v>0.25</v>
      </c>
      <c r="H9" s="34">
        <f t="shared" si="1"/>
        <v>0.25520898384682406</v>
      </c>
      <c r="I9" s="38">
        <f t="shared" si="2"/>
        <v>-3.3515434606011212</v>
      </c>
      <c r="J9" s="45">
        <f t="shared" si="14"/>
        <v>0</v>
      </c>
      <c r="K9" s="32">
        <f t="shared" si="3"/>
        <v>-109.88089266018116</v>
      </c>
      <c r="L9" s="44">
        <f t="shared" si="4"/>
        <v>121.64845653939888</v>
      </c>
      <c r="M9" s="45">
        <f t="shared" si="15"/>
        <v>0</v>
      </c>
      <c r="N9" s="32">
        <f t="shared" si="5"/>
        <v>-94.253941119708912</v>
      </c>
      <c r="O9" s="44">
        <f t="shared" si="6"/>
        <v>246.64845653939886</v>
      </c>
      <c r="P9" s="45">
        <f t="shared" si="16"/>
        <v>0</v>
      </c>
      <c r="Q9" s="14">
        <f t="shared" si="7"/>
        <v>-78.626989579236664</v>
      </c>
      <c r="R9" s="44">
        <f t="shared" si="8"/>
        <v>346.64845653939886</v>
      </c>
      <c r="S9" s="45">
        <f t="shared" si="17"/>
        <v>0</v>
      </c>
      <c r="T9" s="32">
        <f t="shared" si="9"/>
        <v>-66.125428346858854</v>
      </c>
      <c r="U9" s="44">
        <f t="shared" si="10"/>
        <v>496.64845653939886</v>
      </c>
      <c r="V9" s="45">
        <f t="shared" si="18"/>
        <v>0</v>
      </c>
      <c r="W9" s="32">
        <f t="shared" si="11"/>
        <v>-47.373086498292167</v>
      </c>
      <c r="X9" s="44">
        <f t="shared" si="12"/>
        <v>596.64845653939892</v>
      </c>
      <c r="Y9" s="45">
        <f t="shared" si="19"/>
        <v>0</v>
      </c>
      <c r="Z9" s="32">
        <f t="shared" si="13"/>
        <v>-34.871525265914372</v>
      </c>
      <c r="AA9" s="12"/>
    </row>
    <row r="10" spans="1:27" ht="12.75" customHeight="1">
      <c r="A10" s="12"/>
      <c r="B10" s="27">
        <v>8</v>
      </c>
      <c r="C10" s="28">
        <v>10.7</v>
      </c>
      <c r="D10" s="31">
        <f t="shared" si="0"/>
        <v>8.6921202274573506E-2</v>
      </c>
      <c r="E10" s="32">
        <f>'Pipe Sizing'!$H$12*D10</f>
        <v>243.37936636880582</v>
      </c>
      <c r="F10" s="31">
        <f>E10/'Pipe Sizing'!$R$12</f>
        <v>0.24321219124807716</v>
      </c>
      <c r="G10" s="34">
        <v>0.29166666666666669</v>
      </c>
      <c r="H10" s="34">
        <f t="shared" si="1"/>
        <v>0.30180050796866992</v>
      </c>
      <c r="I10" s="38">
        <f t="shared" si="2"/>
        <v>-121.62936636880582</v>
      </c>
      <c r="J10" s="45">
        <f t="shared" si="14"/>
        <v>-3.3515434606011212</v>
      </c>
      <c r="K10" s="32">
        <f t="shared" si="3"/>
        <v>-217.11982554495356</v>
      </c>
      <c r="L10" s="44">
        <f t="shared" si="4"/>
        <v>3.3706336311941811</v>
      </c>
      <c r="M10" s="45">
        <f t="shared" si="15"/>
        <v>0</v>
      </c>
      <c r="N10" s="32">
        <f t="shared" si="5"/>
        <v>-183.36675817834276</v>
      </c>
      <c r="O10" s="44">
        <f t="shared" si="6"/>
        <v>128.37063363119418</v>
      </c>
      <c r="P10" s="45">
        <f t="shared" si="16"/>
        <v>0</v>
      </c>
      <c r="Q10" s="14">
        <f t="shared" si="7"/>
        <v>-152.96523427233313</v>
      </c>
      <c r="R10" s="44">
        <f t="shared" si="8"/>
        <v>228.37063363119418</v>
      </c>
      <c r="S10" s="45">
        <f t="shared" si="17"/>
        <v>0</v>
      </c>
      <c r="T10" s="32">
        <f t="shared" si="9"/>
        <v>-128.64401514752541</v>
      </c>
      <c r="U10" s="44">
        <f t="shared" si="10"/>
        <v>378.37063363119421</v>
      </c>
      <c r="V10" s="45">
        <f t="shared" si="18"/>
        <v>0</v>
      </c>
      <c r="W10" s="32">
        <f t="shared" si="11"/>
        <v>-92.162186460313848</v>
      </c>
      <c r="X10" s="44">
        <f t="shared" si="12"/>
        <v>478.37063363119421</v>
      </c>
      <c r="Y10" s="45">
        <f t="shared" si="19"/>
        <v>0</v>
      </c>
      <c r="Z10" s="32">
        <f t="shared" si="13"/>
        <v>-67.840967335506122</v>
      </c>
      <c r="AA10" s="12"/>
    </row>
    <row r="11" spans="1:27" ht="12.75" customHeight="1">
      <c r="A11" s="12"/>
      <c r="B11" s="27">
        <v>9</v>
      </c>
      <c r="C11" s="28">
        <v>9.3000000000000007</v>
      </c>
      <c r="D11" s="31">
        <f t="shared" si="0"/>
        <v>7.5548334687246144E-2</v>
      </c>
      <c r="E11" s="32">
        <f>'Pipe Sizing'!$H$12*D11</f>
        <v>211.53533712428921</v>
      </c>
      <c r="F11" s="31">
        <f>E11/'Pipe Sizing'!$R$12</f>
        <v>0.21139003538384282</v>
      </c>
      <c r="G11" s="34">
        <v>0.33333333333333331</v>
      </c>
      <c r="H11" s="34">
        <f t="shared" si="1"/>
        <v>0.34214125147432678</v>
      </c>
      <c r="I11" s="38">
        <f t="shared" si="2"/>
        <v>-89.785337124289214</v>
      </c>
      <c r="J11" s="45">
        <f t="shared" si="14"/>
        <v>-124.98090982940694</v>
      </c>
      <c r="K11" s="32">
        <f t="shared" si="3"/>
        <v>-310.77951014571329</v>
      </c>
      <c r="L11" s="44">
        <f t="shared" si="4"/>
        <v>35.214662875710786</v>
      </c>
      <c r="M11" s="45">
        <f t="shared" si="15"/>
        <v>0</v>
      </c>
      <c r="N11" s="32">
        <f t="shared" si="5"/>
        <v>-159.37484589332598</v>
      </c>
      <c r="O11" s="44">
        <f t="shared" si="6"/>
        <v>160.21466287571079</v>
      </c>
      <c r="P11" s="45">
        <f t="shared" si="16"/>
        <v>0</v>
      </c>
      <c r="Q11" s="14">
        <f t="shared" si="7"/>
        <v>-132.95109147034566</v>
      </c>
      <c r="R11" s="44">
        <f t="shared" si="8"/>
        <v>260.21466287571081</v>
      </c>
      <c r="S11" s="45">
        <f t="shared" si="17"/>
        <v>0</v>
      </c>
      <c r="T11" s="32">
        <f t="shared" si="9"/>
        <v>-111.81208793196136</v>
      </c>
      <c r="U11" s="44">
        <f t="shared" si="10"/>
        <v>410.21466287571081</v>
      </c>
      <c r="V11" s="45">
        <f t="shared" si="18"/>
        <v>0</v>
      </c>
      <c r="W11" s="32">
        <f t="shared" si="11"/>
        <v>-80.103582624384927</v>
      </c>
      <c r="X11" s="44">
        <f t="shared" si="12"/>
        <v>510.21466287571081</v>
      </c>
      <c r="Y11" s="45">
        <f t="shared" si="19"/>
        <v>0</v>
      </c>
      <c r="Z11" s="32">
        <f t="shared" si="13"/>
        <v>-58.964579086000668</v>
      </c>
      <c r="AA11" s="12"/>
    </row>
    <row r="12" spans="1:27" ht="12.75" customHeight="1">
      <c r="A12" s="12"/>
      <c r="B12" s="27">
        <v>10</v>
      </c>
      <c r="C12" s="28">
        <v>7.5</v>
      </c>
      <c r="D12" s="31">
        <f t="shared" si="0"/>
        <v>6.0926076360682369E-2</v>
      </c>
      <c r="E12" s="32">
        <f>'Pipe Sizing'!$H$12*D12</f>
        <v>170.59301380991064</v>
      </c>
      <c r="F12" s="31">
        <f>E12/'Pipe Sizing'!$R$12</f>
        <v>0.17047583498697</v>
      </c>
      <c r="G12" s="34">
        <v>0.375</v>
      </c>
      <c r="H12" s="34">
        <f t="shared" si="1"/>
        <v>0.38210315979112375</v>
      </c>
      <c r="I12" s="38">
        <f t="shared" si="2"/>
        <v>-48.843013809910644</v>
      </c>
      <c r="J12" s="45">
        <f t="shared" si="14"/>
        <v>-214.76624695369617</v>
      </c>
      <c r="K12" s="32">
        <f t="shared" si="3"/>
        <v>-364.60382785394324</v>
      </c>
      <c r="L12" s="44">
        <f t="shared" si="4"/>
        <v>76.156986190089356</v>
      </c>
      <c r="M12" s="45">
        <f t="shared" si="15"/>
        <v>0</v>
      </c>
      <c r="N12" s="32">
        <f t="shared" si="5"/>
        <v>-128.52810152687579</v>
      </c>
      <c r="O12" s="44">
        <f t="shared" si="6"/>
        <v>201.15698619008936</v>
      </c>
      <c r="P12" s="45">
        <f t="shared" si="16"/>
        <v>0</v>
      </c>
      <c r="Q12" s="14">
        <f t="shared" si="7"/>
        <v>-107.21862215350455</v>
      </c>
      <c r="R12" s="44">
        <f t="shared" si="8"/>
        <v>301.15698619008936</v>
      </c>
      <c r="S12" s="45">
        <f t="shared" si="17"/>
        <v>0</v>
      </c>
      <c r="T12" s="32">
        <f t="shared" si="9"/>
        <v>-90.171038654807546</v>
      </c>
      <c r="U12" s="44">
        <f t="shared" si="10"/>
        <v>451.15698619008936</v>
      </c>
      <c r="V12" s="45">
        <f t="shared" si="18"/>
        <v>0</v>
      </c>
      <c r="W12" s="32">
        <f t="shared" si="11"/>
        <v>-64.599663406762048</v>
      </c>
      <c r="X12" s="44">
        <f t="shared" si="12"/>
        <v>551.15698619008936</v>
      </c>
      <c r="Y12" s="45">
        <f t="shared" si="19"/>
        <v>0</v>
      </c>
      <c r="Z12" s="32">
        <f t="shared" si="13"/>
        <v>-47.552079908065053</v>
      </c>
      <c r="AA12" s="12"/>
    </row>
    <row r="13" spans="1:27" ht="12.75" customHeight="1">
      <c r="A13" s="12"/>
      <c r="B13" s="27">
        <v>11</v>
      </c>
      <c r="C13" s="28">
        <v>6.7</v>
      </c>
      <c r="D13" s="31">
        <f t="shared" si="0"/>
        <v>5.4427294882209584E-2</v>
      </c>
      <c r="E13" s="32">
        <f>'Pipe Sizing'!$H$12*D13</f>
        <v>152.39642567018683</v>
      </c>
      <c r="F13" s="31">
        <f>E13/'Pipe Sizing'!$R$12</f>
        <v>0.15229174592169317</v>
      </c>
      <c r="G13" s="34">
        <v>0.41666666666666669</v>
      </c>
      <c r="H13" s="34">
        <f t="shared" si="1"/>
        <v>0.42301215608007059</v>
      </c>
      <c r="I13" s="38">
        <f t="shared" si="2"/>
        <v>-30.646425670186829</v>
      </c>
      <c r="J13" s="45">
        <f t="shared" si="14"/>
        <v>-263.60926076360681</v>
      </c>
      <c r="K13" s="32">
        <f t="shared" si="3"/>
        <v>-397.46416636782749</v>
      </c>
      <c r="L13" s="44">
        <f t="shared" si="4"/>
        <v>94.353574329813171</v>
      </c>
      <c r="M13" s="45">
        <f t="shared" si="15"/>
        <v>0</v>
      </c>
      <c r="N13" s="32">
        <f t="shared" si="5"/>
        <v>-114.81843736400904</v>
      </c>
      <c r="O13" s="44">
        <f t="shared" si="6"/>
        <v>219.35357432981317</v>
      </c>
      <c r="P13" s="45">
        <f t="shared" si="16"/>
        <v>0</v>
      </c>
      <c r="Q13" s="14">
        <f t="shared" si="7"/>
        <v>-95.781969123797396</v>
      </c>
      <c r="R13" s="44">
        <f t="shared" si="8"/>
        <v>319.35357432981317</v>
      </c>
      <c r="S13" s="45">
        <f t="shared" si="17"/>
        <v>0</v>
      </c>
      <c r="T13" s="32">
        <f t="shared" si="9"/>
        <v>-80.552794531628081</v>
      </c>
      <c r="U13" s="44">
        <f t="shared" si="10"/>
        <v>469.35357432981317</v>
      </c>
      <c r="V13" s="45">
        <f t="shared" si="18"/>
        <v>0</v>
      </c>
      <c r="W13" s="32">
        <f t="shared" si="11"/>
        <v>-57.709032643374101</v>
      </c>
      <c r="X13" s="44">
        <f t="shared" si="12"/>
        <v>569.35357432981323</v>
      </c>
      <c r="Y13" s="45">
        <f t="shared" si="19"/>
        <v>0</v>
      </c>
      <c r="Z13" s="32">
        <f t="shared" si="13"/>
        <v>-42.479858051204786</v>
      </c>
      <c r="AA13" s="12"/>
    </row>
    <row r="14" spans="1:27" ht="12.75" customHeight="1">
      <c r="A14" s="12"/>
      <c r="B14" s="27">
        <v>12</v>
      </c>
      <c r="C14" s="28">
        <v>5.9</v>
      </c>
      <c r="D14" s="31">
        <f t="shared" si="0"/>
        <v>4.79285134037368E-2</v>
      </c>
      <c r="E14" s="32">
        <f>'Pipe Sizing'!$H$12*D14</f>
        <v>134.19983753046304</v>
      </c>
      <c r="F14" s="31">
        <f>E14/'Pipe Sizing'!$R$12</f>
        <v>0.1341076568564164</v>
      </c>
      <c r="G14" s="34">
        <v>0.45833333333333331</v>
      </c>
      <c r="H14" s="34">
        <f t="shared" si="1"/>
        <v>0.46392115236901732</v>
      </c>
      <c r="I14" s="38">
        <f t="shared" si="2"/>
        <v>-12.449837530463043</v>
      </c>
      <c r="J14" s="45">
        <f t="shared" si="14"/>
        <v>-294.25568643379364</v>
      </c>
      <c r="K14" s="32">
        <f t="shared" si="3"/>
        <v>-412.12791674198797</v>
      </c>
      <c r="L14" s="44">
        <f t="shared" si="4"/>
        <v>112.55016246953696</v>
      </c>
      <c r="M14" s="45">
        <f t="shared" si="15"/>
        <v>0</v>
      </c>
      <c r="N14" s="32">
        <f t="shared" si="5"/>
        <v>-101.1087732011423</v>
      </c>
      <c r="O14" s="44">
        <f t="shared" si="6"/>
        <v>237.55016246953696</v>
      </c>
      <c r="P14" s="45">
        <f t="shared" si="16"/>
        <v>0</v>
      </c>
      <c r="Q14" s="14">
        <f t="shared" si="7"/>
        <v>-84.345316094090236</v>
      </c>
      <c r="R14" s="44">
        <f t="shared" si="8"/>
        <v>337.55016246953699</v>
      </c>
      <c r="S14" s="45">
        <f t="shared" si="17"/>
        <v>0</v>
      </c>
      <c r="T14" s="32">
        <f t="shared" si="9"/>
        <v>-70.934550408448615</v>
      </c>
      <c r="U14" s="44">
        <f t="shared" si="10"/>
        <v>487.55016246953699</v>
      </c>
      <c r="V14" s="45">
        <f t="shared" si="18"/>
        <v>0</v>
      </c>
      <c r="W14" s="32">
        <f t="shared" si="11"/>
        <v>-50.818401879986141</v>
      </c>
      <c r="X14" s="44">
        <f t="shared" si="12"/>
        <v>587.55016246953699</v>
      </c>
      <c r="Y14" s="45">
        <f t="shared" si="19"/>
        <v>0</v>
      </c>
      <c r="Z14" s="32">
        <f t="shared" si="13"/>
        <v>-37.407636194344505</v>
      </c>
      <c r="AA14" s="12"/>
    </row>
    <row r="15" spans="1:27" ht="12.75" customHeight="1">
      <c r="A15" s="12"/>
      <c r="B15" s="27">
        <v>13</v>
      </c>
      <c r="C15" s="28">
        <v>5.2</v>
      </c>
      <c r="D15" s="31">
        <f t="shared" si="0"/>
        <v>4.2242079610073112E-2</v>
      </c>
      <c r="E15" s="32">
        <f>'Pipe Sizing'!$H$12*D15</f>
        <v>118.27782290820471</v>
      </c>
      <c r="F15" s="31">
        <f>E15/'Pipe Sizing'!$R$12</f>
        <v>0.1181965789242992</v>
      </c>
      <c r="G15" s="34">
        <v>0.5</v>
      </c>
      <c r="H15" s="34">
        <f t="shared" si="1"/>
        <v>0.50492485745517912</v>
      </c>
      <c r="I15" s="38">
        <f t="shared" si="2"/>
        <v>3.4721770917952881</v>
      </c>
      <c r="J15" s="45">
        <f t="shared" si="14"/>
        <v>-306.70552396425671</v>
      </c>
      <c r="K15" s="32">
        <f t="shared" si="3"/>
        <v>-410.59291338842797</v>
      </c>
      <c r="L15" s="44">
        <f t="shared" si="4"/>
        <v>128.47217709179529</v>
      </c>
      <c r="M15" s="45">
        <f t="shared" si="15"/>
        <v>0</v>
      </c>
      <c r="N15" s="32">
        <f t="shared" si="5"/>
        <v>-89.11281705863388</v>
      </c>
      <c r="O15" s="44">
        <f t="shared" si="6"/>
        <v>253.47217709179529</v>
      </c>
      <c r="P15" s="45">
        <f t="shared" si="16"/>
        <v>0</v>
      </c>
      <c r="Q15" s="14">
        <f t="shared" si="7"/>
        <v>-74.338244693096485</v>
      </c>
      <c r="R15" s="44">
        <f t="shared" si="8"/>
        <v>353.47217709179529</v>
      </c>
      <c r="S15" s="45">
        <f t="shared" si="17"/>
        <v>0</v>
      </c>
      <c r="T15" s="32">
        <f t="shared" si="9"/>
        <v>-62.518586800666561</v>
      </c>
      <c r="U15" s="44">
        <f t="shared" si="10"/>
        <v>503.47217709179529</v>
      </c>
      <c r="V15" s="45">
        <f t="shared" si="18"/>
        <v>0</v>
      </c>
      <c r="W15" s="32">
        <f t="shared" si="11"/>
        <v>-44.78909996202168</v>
      </c>
      <c r="X15" s="44">
        <f t="shared" si="12"/>
        <v>603.47217709179529</v>
      </c>
      <c r="Y15" s="45">
        <f t="shared" si="19"/>
        <v>0</v>
      </c>
      <c r="Z15" s="32">
        <f t="shared" si="13"/>
        <v>-32.969442069591764</v>
      </c>
      <c r="AA15" s="12"/>
    </row>
    <row r="16" spans="1:27" ht="12.75" customHeight="1">
      <c r="A16" s="12"/>
      <c r="B16" s="27">
        <v>14</v>
      </c>
      <c r="C16" s="28">
        <v>4.4000000000000004</v>
      </c>
      <c r="D16" s="31">
        <f t="shared" si="0"/>
        <v>3.5743298131600328E-2</v>
      </c>
      <c r="E16" s="32">
        <f>'Pipe Sizing'!$H$12*D16</f>
        <v>100.08123476848091</v>
      </c>
      <c r="F16" s="31">
        <f>E16/'Pipe Sizing'!$R$12</f>
        <v>0.1000124898590224</v>
      </c>
      <c r="G16" s="34">
        <v>0.54166666666666663</v>
      </c>
      <c r="H16" s="34">
        <f t="shared" si="1"/>
        <v>0.54583385374412585</v>
      </c>
      <c r="I16" s="38">
        <f t="shared" si="2"/>
        <v>21.668765231519089</v>
      </c>
      <c r="J16" s="45">
        <f t="shared" si="14"/>
        <v>-303.23334687246142</v>
      </c>
      <c r="K16" s="32">
        <f t="shared" si="3"/>
        <v>-391.13806100060634</v>
      </c>
      <c r="L16" s="44">
        <f t="shared" si="4"/>
        <v>146.6687652315191</v>
      </c>
      <c r="M16" s="45">
        <f t="shared" si="15"/>
        <v>0</v>
      </c>
      <c r="N16" s="32">
        <f t="shared" si="5"/>
        <v>-75.403152895767136</v>
      </c>
      <c r="O16" s="44">
        <f t="shared" si="6"/>
        <v>271.6687652315191</v>
      </c>
      <c r="P16" s="45">
        <f t="shared" si="16"/>
        <v>0</v>
      </c>
      <c r="Q16" s="14">
        <f t="shared" si="7"/>
        <v>-62.901591663389333</v>
      </c>
      <c r="R16" s="44">
        <f t="shared" si="8"/>
        <v>371.6687652315191</v>
      </c>
      <c r="S16" s="45">
        <f t="shared" si="17"/>
        <v>0</v>
      </c>
      <c r="T16" s="32">
        <f t="shared" si="9"/>
        <v>-52.900342677487089</v>
      </c>
      <c r="U16" s="44">
        <f t="shared" si="10"/>
        <v>521.66876523151905</v>
      </c>
      <c r="V16" s="45">
        <f t="shared" si="18"/>
        <v>0</v>
      </c>
      <c r="W16" s="32">
        <f t="shared" si="11"/>
        <v>-37.898469198633734</v>
      </c>
      <c r="X16" s="44">
        <f t="shared" si="12"/>
        <v>621.66876523151905</v>
      </c>
      <c r="Y16" s="45">
        <f t="shared" si="19"/>
        <v>0</v>
      </c>
      <c r="Z16" s="32">
        <f t="shared" si="13"/>
        <v>-27.897220212731497</v>
      </c>
      <c r="AA16" s="12"/>
    </row>
    <row r="17" spans="1:27" ht="12.75" customHeight="1">
      <c r="A17" s="12"/>
      <c r="B17" s="27">
        <v>15</v>
      </c>
      <c r="C17" s="28">
        <v>3.8</v>
      </c>
      <c r="D17" s="31">
        <f t="shared" si="0"/>
        <v>3.0869212022745732E-2</v>
      </c>
      <c r="E17" s="32">
        <f>'Pipe Sizing'!$H$12*D17</f>
        <v>86.43379366368805</v>
      </c>
      <c r="F17" s="31">
        <f>E17/'Pipe Sizing'!$R$12</f>
        <v>8.6374423060064792E-2</v>
      </c>
      <c r="G17" s="34">
        <v>0.58333333333333337</v>
      </c>
      <c r="H17" s="34">
        <f t="shared" si="1"/>
        <v>0.58693226762750272</v>
      </c>
      <c r="I17" s="38">
        <f t="shared" si="2"/>
        <v>35.31620633631195</v>
      </c>
      <c r="J17" s="45">
        <f t="shared" si="14"/>
        <v>-281.56458164094232</v>
      </c>
      <c r="K17" s="32">
        <f t="shared" si="3"/>
        <v>-357.4822892970675</v>
      </c>
      <c r="L17" s="44">
        <f t="shared" si="4"/>
        <v>160.31620633631195</v>
      </c>
      <c r="M17" s="45">
        <f t="shared" si="15"/>
        <v>0</v>
      </c>
      <c r="N17" s="32">
        <f t="shared" si="5"/>
        <v>-65.12090477361707</v>
      </c>
      <c r="O17" s="44">
        <f t="shared" si="6"/>
        <v>285.31620633631195</v>
      </c>
      <c r="P17" s="45">
        <f t="shared" si="16"/>
        <v>0</v>
      </c>
      <c r="Q17" s="14">
        <f t="shared" si="7"/>
        <v>-54.324101891108967</v>
      </c>
      <c r="R17" s="44">
        <f t="shared" si="8"/>
        <v>385.31620633631195</v>
      </c>
      <c r="S17" s="45">
        <f t="shared" si="17"/>
        <v>0</v>
      </c>
      <c r="T17" s="32">
        <f t="shared" si="9"/>
        <v>-45.686659585102483</v>
      </c>
      <c r="U17" s="44">
        <f t="shared" si="10"/>
        <v>535.31620633631201</v>
      </c>
      <c r="V17" s="45">
        <f t="shared" si="18"/>
        <v>0</v>
      </c>
      <c r="W17" s="32">
        <f t="shared" si="11"/>
        <v>-32.730496126092767</v>
      </c>
      <c r="X17" s="44">
        <f t="shared" si="12"/>
        <v>635.31620633631201</v>
      </c>
      <c r="Y17" s="45">
        <f t="shared" si="19"/>
        <v>0</v>
      </c>
      <c r="Z17" s="32">
        <f t="shared" si="13"/>
        <v>-24.093053820086283</v>
      </c>
      <c r="AA17" s="12"/>
    </row>
    <row r="18" spans="1:27" ht="12.75" customHeight="1">
      <c r="A18" s="12"/>
      <c r="B18" s="27">
        <v>16</v>
      </c>
      <c r="C18" s="28">
        <v>3.9</v>
      </c>
      <c r="D18" s="31">
        <f t="shared" si="0"/>
        <v>3.1681559707554832E-2</v>
      </c>
      <c r="E18" s="32">
        <f>'Pipe Sizing'!$H$12*D18</f>
        <v>88.708367181153534</v>
      </c>
      <c r="F18" s="31">
        <f>E18/'Pipe Sizing'!$R$12</f>
        <v>8.8647434193224392E-2</v>
      </c>
      <c r="G18" s="34">
        <v>0.625</v>
      </c>
      <c r="H18" s="34">
        <f t="shared" si="1"/>
        <v>0.62869364309138431</v>
      </c>
      <c r="I18" s="38">
        <f t="shared" si="2"/>
        <v>33.041632818846466</v>
      </c>
      <c r="J18" s="45">
        <f t="shared" si="14"/>
        <v>-246.24837530463037</v>
      </c>
      <c r="K18" s="32">
        <f t="shared" si="3"/>
        <v>-324.16391737275887</v>
      </c>
      <c r="L18" s="44">
        <f t="shared" si="4"/>
        <v>158.04163281884647</v>
      </c>
      <c r="M18" s="45">
        <f t="shared" si="15"/>
        <v>0</v>
      </c>
      <c r="N18" s="32">
        <f t="shared" si="5"/>
        <v>-66.834612793975424</v>
      </c>
      <c r="O18" s="44">
        <f t="shared" si="6"/>
        <v>283.04163281884644</v>
      </c>
      <c r="P18" s="45">
        <f t="shared" si="16"/>
        <v>0</v>
      </c>
      <c r="Q18" s="14">
        <f t="shared" si="7"/>
        <v>-55.753683519822367</v>
      </c>
      <c r="R18" s="44">
        <f t="shared" si="8"/>
        <v>383.04163281884644</v>
      </c>
      <c r="S18" s="45">
        <f t="shared" si="17"/>
        <v>0</v>
      </c>
      <c r="T18" s="32">
        <f t="shared" si="9"/>
        <v>-46.88894010049993</v>
      </c>
      <c r="U18" s="44">
        <f t="shared" si="10"/>
        <v>533.04163281884644</v>
      </c>
      <c r="V18" s="45">
        <f t="shared" si="18"/>
        <v>0</v>
      </c>
      <c r="W18" s="32">
        <f t="shared" si="11"/>
        <v>-33.591824971516267</v>
      </c>
      <c r="X18" s="44">
        <f t="shared" si="12"/>
        <v>633.04163281884644</v>
      </c>
      <c r="Y18" s="45">
        <f t="shared" si="19"/>
        <v>0</v>
      </c>
      <c r="Z18" s="32">
        <f t="shared" si="13"/>
        <v>-24.72708155219383</v>
      </c>
      <c r="AA18" s="12"/>
    </row>
    <row r="19" spans="1:27" ht="12.75" customHeight="1">
      <c r="A19" s="12"/>
      <c r="B19" s="27">
        <v>17</v>
      </c>
      <c r="C19" s="28">
        <v>4.5</v>
      </c>
      <c r="D19" s="31">
        <f t="shared" si="0"/>
        <v>3.6555645816409424E-2</v>
      </c>
      <c r="E19" s="32">
        <f>'Pipe Sizing'!$H$12*D19</f>
        <v>102.35580828594638</v>
      </c>
      <c r="F19" s="31">
        <f>E19/'Pipe Sizing'!$R$12</f>
        <v>0.10228550099218199</v>
      </c>
      <c r="G19" s="34">
        <v>0.66666666666666663</v>
      </c>
      <c r="H19" s="34">
        <f t="shared" si="1"/>
        <v>0.67092856254134092</v>
      </c>
      <c r="I19" s="38">
        <f t="shared" si="2"/>
        <v>19.394191714053619</v>
      </c>
      <c r="J19" s="45">
        <f t="shared" si="14"/>
        <v>-213.20674248578391</v>
      </c>
      <c r="K19" s="32">
        <f t="shared" si="3"/>
        <v>-303.10929102593212</v>
      </c>
      <c r="L19" s="44">
        <f t="shared" si="4"/>
        <v>144.39419171405362</v>
      </c>
      <c r="M19" s="45">
        <f t="shared" si="15"/>
        <v>0</v>
      </c>
      <c r="N19" s="32">
        <f t="shared" si="5"/>
        <v>-77.116860916125475</v>
      </c>
      <c r="O19" s="44">
        <f t="shared" si="6"/>
        <v>269.39419171405359</v>
      </c>
      <c r="P19" s="45">
        <f t="shared" si="16"/>
        <v>0</v>
      </c>
      <c r="Q19" s="14">
        <f t="shared" si="7"/>
        <v>-64.331173292102733</v>
      </c>
      <c r="R19" s="44">
        <f t="shared" si="8"/>
        <v>369.39419171405359</v>
      </c>
      <c r="S19" s="45">
        <f t="shared" si="17"/>
        <v>0</v>
      </c>
      <c r="T19" s="32">
        <f t="shared" si="9"/>
        <v>-54.102623192884529</v>
      </c>
      <c r="U19" s="44">
        <f t="shared" si="10"/>
        <v>519.39419171405359</v>
      </c>
      <c r="V19" s="45">
        <f t="shared" si="18"/>
        <v>0</v>
      </c>
      <c r="W19" s="32">
        <f t="shared" si="11"/>
        <v>-38.759798044057227</v>
      </c>
      <c r="X19" s="44">
        <f t="shared" si="12"/>
        <v>619.39419171405359</v>
      </c>
      <c r="Y19" s="45">
        <f t="shared" si="19"/>
        <v>0</v>
      </c>
      <c r="Z19" s="32">
        <f t="shared" si="13"/>
        <v>-28.531247944839023</v>
      </c>
      <c r="AA19" s="12"/>
    </row>
    <row r="20" spans="1:27" ht="12.75" customHeight="1">
      <c r="A20" s="12"/>
      <c r="B20" s="27">
        <v>18</v>
      </c>
      <c r="C20" s="28">
        <v>6.5</v>
      </c>
      <c r="D20" s="31">
        <f t="shared" si="0"/>
        <v>5.2802599512591385E-2</v>
      </c>
      <c r="E20" s="32">
        <f>'Pipe Sizing'!$H$12*D20</f>
        <v>147.84727863525589</v>
      </c>
      <c r="F20" s="31">
        <f>E20/'Pipe Sizing'!$R$12</f>
        <v>0.147745723655374</v>
      </c>
      <c r="G20" s="34">
        <v>0.70833333333333337</v>
      </c>
      <c r="H20" s="34">
        <f t="shared" si="1"/>
        <v>0.7144894051523073</v>
      </c>
      <c r="I20" s="38">
        <f t="shared" si="2"/>
        <v>-26.09727863525589</v>
      </c>
      <c r="J20" s="45">
        <f t="shared" si="14"/>
        <v>-193.81255077173029</v>
      </c>
      <c r="K20" s="32">
        <f t="shared" si="3"/>
        <v>-323.67178755194436</v>
      </c>
      <c r="L20" s="44">
        <f t="shared" si="4"/>
        <v>98.90272136474411</v>
      </c>
      <c r="M20" s="45">
        <f t="shared" si="15"/>
        <v>0</v>
      </c>
      <c r="N20" s="32">
        <f t="shared" si="5"/>
        <v>-111.39102132329236</v>
      </c>
      <c r="O20" s="44">
        <f t="shared" si="6"/>
        <v>223.90272136474411</v>
      </c>
      <c r="P20" s="45">
        <f t="shared" si="16"/>
        <v>0</v>
      </c>
      <c r="Q20" s="14">
        <f t="shared" si="7"/>
        <v>-92.922805866370595</v>
      </c>
      <c r="R20" s="44">
        <f t="shared" si="8"/>
        <v>323.90272136474414</v>
      </c>
      <c r="S20" s="45">
        <f t="shared" si="17"/>
        <v>0</v>
      </c>
      <c r="T20" s="32">
        <f t="shared" si="9"/>
        <v>-78.1482335008332</v>
      </c>
      <c r="U20" s="44">
        <f t="shared" si="10"/>
        <v>473.90272136474414</v>
      </c>
      <c r="V20" s="45">
        <f t="shared" si="18"/>
        <v>0</v>
      </c>
      <c r="W20" s="32">
        <f t="shared" si="11"/>
        <v>-55.9863749525271</v>
      </c>
      <c r="X20" s="44">
        <f t="shared" si="12"/>
        <v>573.90272136474414</v>
      </c>
      <c r="Y20" s="45">
        <f t="shared" si="19"/>
        <v>0</v>
      </c>
      <c r="Z20" s="32">
        <f t="shared" si="13"/>
        <v>-41.211802586989705</v>
      </c>
      <c r="AA20" s="12"/>
    </row>
    <row r="21" spans="1:27" ht="12.75" customHeight="1">
      <c r="A21" s="12"/>
      <c r="B21" s="27">
        <v>19</v>
      </c>
      <c r="C21" s="28">
        <v>9.5</v>
      </c>
      <c r="D21" s="31">
        <f t="shared" si="0"/>
        <v>7.7173030056864336E-2</v>
      </c>
      <c r="E21" s="32">
        <f>'Pipe Sizing'!$H$12*D21</f>
        <v>216.08448415922015</v>
      </c>
      <c r="F21" s="31">
        <f>E21/'Pipe Sizing'!$R$12</f>
        <v>0.21593605765016199</v>
      </c>
      <c r="G21" s="34">
        <v>0.75</v>
      </c>
      <c r="H21" s="34">
        <f t="shared" si="1"/>
        <v>0.75899733573542338</v>
      </c>
      <c r="I21" s="38">
        <f t="shared" si="2"/>
        <v>-94.334484159220153</v>
      </c>
      <c r="J21" s="45">
        <f t="shared" si="14"/>
        <v>-219.90982940698618</v>
      </c>
      <c r="K21" s="32">
        <f t="shared" si="3"/>
        <v>-409.70409854729911</v>
      </c>
      <c r="L21" s="44">
        <f t="shared" si="4"/>
        <v>30.665515840779847</v>
      </c>
      <c r="M21" s="45">
        <f t="shared" si="15"/>
        <v>0</v>
      </c>
      <c r="N21" s="32">
        <f t="shared" si="5"/>
        <v>-162.80226193404269</v>
      </c>
      <c r="O21" s="44">
        <f t="shared" si="6"/>
        <v>155.66551584077985</v>
      </c>
      <c r="P21" s="45">
        <f t="shared" si="16"/>
        <v>0</v>
      </c>
      <c r="Q21" s="14">
        <f t="shared" si="7"/>
        <v>-135.81025472777242</v>
      </c>
      <c r="R21" s="44">
        <f t="shared" si="8"/>
        <v>255.66551584077985</v>
      </c>
      <c r="S21" s="45">
        <f t="shared" si="17"/>
        <v>0</v>
      </c>
      <c r="T21" s="32">
        <f t="shared" si="9"/>
        <v>-114.21664896275624</v>
      </c>
      <c r="U21" s="44">
        <f t="shared" si="10"/>
        <v>405.66551584077985</v>
      </c>
      <c r="V21" s="45">
        <f t="shared" si="18"/>
        <v>0</v>
      </c>
      <c r="W21" s="32">
        <f t="shared" si="11"/>
        <v>-81.826240315231928</v>
      </c>
      <c r="X21" s="44">
        <f t="shared" si="12"/>
        <v>505.66551584077985</v>
      </c>
      <c r="Y21" s="45">
        <f t="shared" si="19"/>
        <v>0</v>
      </c>
      <c r="Z21" s="32">
        <f t="shared" si="13"/>
        <v>-60.232634550215721</v>
      </c>
      <c r="AA21" s="12"/>
    </row>
    <row r="22" spans="1:27" ht="12.75" customHeight="1">
      <c r="A22" s="12"/>
      <c r="B22" s="27">
        <v>20</v>
      </c>
      <c r="C22" s="28">
        <v>9</v>
      </c>
      <c r="D22" s="31">
        <f t="shared" si="0"/>
        <v>7.3111291632818848E-2</v>
      </c>
      <c r="E22" s="32">
        <f>'Pipe Sizing'!$H$12*D22</f>
        <v>204.71161657189276</v>
      </c>
      <c r="F22" s="31">
        <f>E22/'Pipe Sizing'!$R$12</f>
        <v>0.20457100198436398</v>
      </c>
      <c r="G22" s="34">
        <v>0.79166666666666663</v>
      </c>
      <c r="H22" s="34">
        <f t="shared" si="1"/>
        <v>0.8001904584160151</v>
      </c>
      <c r="I22" s="38">
        <f t="shared" si="2"/>
        <v>-82.961616571892762</v>
      </c>
      <c r="J22" s="45">
        <f t="shared" si="14"/>
        <v>-314.2443135662063</v>
      </c>
      <c r="K22" s="32">
        <f t="shared" si="3"/>
        <v>-494.04941064650274</v>
      </c>
      <c r="L22" s="44">
        <f t="shared" si="4"/>
        <v>42.038383428107238</v>
      </c>
      <c r="M22" s="45">
        <f t="shared" si="15"/>
        <v>0</v>
      </c>
      <c r="N22" s="32">
        <f t="shared" si="5"/>
        <v>-154.23372183225095</v>
      </c>
      <c r="O22" s="44">
        <f t="shared" si="6"/>
        <v>167.03838342810724</v>
      </c>
      <c r="P22" s="45">
        <f t="shared" si="16"/>
        <v>0</v>
      </c>
      <c r="Q22" s="14">
        <f t="shared" si="7"/>
        <v>-128.66234658420547</v>
      </c>
      <c r="R22" s="44">
        <f t="shared" si="8"/>
        <v>267.03838342810724</v>
      </c>
      <c r="S22" s="45">
        <f t="shared" si="17"/>
        <v>0</v>
      </c>
      <c r="T22" s="32">
        <f t="shared" si="9"/>
        <v>-108.20524638576906</v>
      </c>
      <c r="U22" s="44">
        <f t="shared" si="10"/>
        <v>417.03838342810724</v>
      </c>
      <c r="V22" s="45">
        <f t="shared" si="18"/>
        <v>0</v>
      </c>
      <c r="W22" s="32">
        <f t="shared" si="11"/>
        <v>-77.519596088114454</v>
      </c>
      <c r="X22" s="44">
        <f t="shared" si="12"/>
        <v>517.03838342810718</v>
      </c>
      <c r="Y22" s="45">
        <f t="shared" si="19"/>
        <v>0</v>
      </c>
      <c r="Z22" s="32">
        <f t="shared" si="13"/>
        <v>-57.062495889678047</v>
      </c>
      <c r="AA22" s="12"/>
    </row>
    <row r="23" spans="1:27" ht="12.75" customHeight="1">
      <c r="A23" s="12"/>
      <c r="B23" s="27">
        <v>21</v>
      </c>
      <c r="C23" s="28">
        <v>7.5</v>
      </c>
      <c r="D23" s="31">
        <f t="shared" si="0"/>
        <v>6.0926076360682369E-2</v>
      </c>
      <c r="E23" s="32">
        <f>'Pipe Sizing'!$H$12*D23</f>
        <v>170.59301380991064</v>
      </c>
      <c r="F23" s="31">
        <f>E23/'Pipe Sizing'!$R$12</f>
        <v>0.17047583498697</v>
      </c>
      <c r="G23" s="34">
        <v>0.83333333333333337</v>
      </c>
      <c r="H23" s="34">
        <f t="shared" si="1"/>
        <v>0.84043649312445712</v>
      </c>
      <c r="I23" s="38">
        <f t="shared" si="2"/>
        <v>-48.843013809910644</v>
      </c>
      <c r="J23" s="45">
        <f t="shared" si="14"/>
        <v>-397.20593013809906</v>
      </c>
      <c r="K23" s="32">
        <f t="shared" si="3"/>
        <v>-547.04351103834608</v>
      </c>
      <c r="L23" s="44">
        <f t="shared" si="4"/>
        <v>76.156986190089356</v>
      </c>
      <c r="M23" s="45">
        <f t="shared" si="15"/>
        <v>0</v>
      </c>
      <c r="N23" s="32">
        <f t="shared" si="5"/>
        <v>-128.52810152687579</v>
      </c>
      <c r="O23" s="44">
        <f t="shared" si="6"/>
        <v>201.15698619008936</v>
      </c>
      <c r="P23" s="45">
        <f t="shared" si="16"/>
        <v>0</v>
      </c>
      <c r="Q23" s="14">
        <f t="shared" si="7"/>
        <v>-107.21862215350455</v>
      </c>
      <c r="R23" s="44">
        <f t="shared" si="8"/>
        <v>301.15698619008936</v>
      </c>
      <c r="S23" s="45">
        <f t="shared" si="17"/>
        <v>0</v>
      </c>
      <c r="T23" s="32">
        <f t="shared" si="9"/>
        <v>-90.171038654807546</v>
      </c>
      <c r="U23" s="44">
        <f t="shared" si="10"/>
        <v>451.15698619008936</v>
      </c>
      <c r="V23" s="45">
        <f t="shared" si="18"/>
        <v>0</v>
      </c>
      <c r="W23" s="32">
        <f t="shared" si="11"/>
        <v>-64.599663406762048</v>
      </c>
      <c r="X23" s="44">
        <f t="shared" si="12"/>
        <v>551.15698619008936</v>
      </c>
      <c r="Y23" s="45">
        <f t="shared" si="19"/>
        <v>0</v>
      </c>
      <c r="Z23" s="32">
        <f t="shared" si="13"/>
        <v>-47.552079908065053</v>
      </c>
      <c r="AA23" s="12"/>
    </row>
    <row r="24" spans="1:27" ht="12.75" customHeight="1">
      <c r="A24" s="12"/>
      <c r="B24" s="27">
        <v>22</v>
      </c>
      <c r="C24" s="28">
        <v>6</v>
      </c>
      <c r="D24" s="31">
        <f t="shared" si="0"/>
        <v>4.8740861088545896E-2</v>
      </c>
      <c r="E24" s="32">
        <f>'Pipe Sizing'!$H$12*D24</f>
        <v>136.4744110479285</v>
      </c>
      <c r="F24" s="31">
        <f>E24/'Pipe Sizing'!$R$12</f>
        <v>0.13638066798957599</v>
      </c>
      <c r="G24" s="34">
        <v>0.875</v>
      </c>
      <c r="H24" s="34">
        <f t="shared" si="1"/>
        <v>0.88068252783289902</v>
      </c>
      <c r="I24" s="38">
        <f t="shared" si="2"/>
        <v>-14.724411047928498</v>
      </c>
      <c r="J24" s="45">
        <f t="shared" si="14"/>
        <v>-446.04894394800971</v>
      </c>
      <c r="K24" s="32">
        <f t="shared" si="3"/>
        <v>-565.91900866820731</v>
      </c>
      <c r="L24" s="44">
        <f t="shared" si="4"/>
        <v>110.2755889520715</v>
      </c>
      <c r="M24" s="45">
        <f t="shared" si="15"/>
        <v>0</v>
      </c>
      <c r="N24" s="32">
        <f t="shared" si="5"/>
        <v>-102.82248122150062</v>
      </c>
      <c r="O24" s="44">
        <f t="shared" si="6"/>
        <v>235.2755889520715</v>
      </c>
      <c r="P24" s="45">
        <f t="shared" si="16"/>
        <v>0</v>
      </c>
      <c r="Q24" s="14">
        <f t="shared" si="7"/>
        <v>-85.774897722803615</v>
      </c>
      <c r="R24" s="44">
        <f t="shared" si="8"/>
        <v>335.27558895207153</v>
      </c>
      <c r="S24" s="45">
        <f t="shared" si="17"/>
        <v>0</v>
      </c>
      <c r="T24" s="32">
        <f t="shared" si="9"/>
        <v>-72.13683092384602</v>
      </c>
      <c r="U24" s="44">
        <f t="shared" si="10"/>
        <v>485.27558895207153</v>
      </c>
      <c r="V24" s="45">
        <f t="shared" si="18"/>
        <v>0</v>
      </c>
      <c r="W24" s="32">
        <f t="shared" si="11"/>
        <v>-51.679730725409627</v>
      </c>
      <c r="X24" s="44">
        <f t="shared" si="12"/>
        <v>585.27558895207153</v>
      </c>
      <c r="Y24" s="45">
        <f t="shared" si="19"/>
        <v>0</v>
      </c>
      <c r="Z24" s="32">
        <f t="shared" si="13"/>
        <v>-38.041663926452031</v>
      </c>
      <c r="AA24" s="12"/>
    </row>
    <row r="25" spans="1:27" ht="12.75" customHeight="1">
      <c r="A25" s="12"/>
      <c r="B25" s="27">
        <v>23</v>
      </c>
      <c r="C25" s="28">
        <v>4.5</v>
      </c>
      <c r="D25" s="31">
        <f t="shared" si="0"/>
        <v>3.6555645816409424E-2</v>
      </c>
      <c r="E25" s="32">
        <f>'Pipe Sizing'!$H$12*D25</f>
        <v>102.35580828594638</v>
      </c>
      <c r="F25" s="31">
        <f>E25/'Pipe Sizing'!$R$12</f>
        <v>0.10228550099218199</v>
      </c>
      <c r="G25" s="34">
        <v>0.91666666666666663</v>
      </c>
      <c r="H25" s="34">
        <f t="shared" si="1"/>
        <v>0.92092856254134092</v>
      </c>
      <c r="I25" s="38">
        <f t="shared" si="2"/>
        <v>19.394191714053619</v>
      </c>
      <c r="J25" s="45">
        <f t="shared" si="14"/>
        <v>-460.77335499593823</v>
      </c>
      <c r="K25" s="32">
        <f t="shared" si="3"/>
        <v>-550.67590353608648</v>
      </c>
      <c r="L25" s="44">
        <f t="shared" si="4"/>
        <v>144.39419171405362</v>
      </c>
      <c r="M25" s="45">
        <f t="shared" si="15"/>
        <v>0</v>
      </c>
      <c r="N25" s="32">
        <f t="shared" si="5"/>
        <v>-77.116860916125475</v>
      </c>
      <c r="O25" s="44">
        <f t="shared" si="6"/>
        <v>269.39419171405359</v>
      </c>
      <c r="P25" s="45">
        <f t="shared" si="16"/>
        <v>0</v>
      </c>
      <c r="Q25" s="14">
        <f t="shared" si="7"/>
        <v>-64.331173292102733</v>
      </c>
      <c r="R25" s="44">
        <f t="shared" si="8"/>
        <v>369.39419171405359</v>
      </c>
      <c r="S25" s="45">
        <f t="shared" si="17"/>
        <v>0</v>
      </c>
      <c r="T25" s="32">
        <f t="shared" si="9"/>
        <v>-54.102623192884529</v>
      </c>
      <c r="U25" s="44">
        <f t="shared" si="10"/>
        <v>519.39419171405359</v>
      </c>
      <c r="V25" s="45">
        <f t="shared" si="18"/>
        <v>0</v>
      </c>
      <c r="W25" s="32">
        <f t="shared" si="11"/>
        <v>-38.759798044057227</v>
      </c>
      <c r="X25" s="44">
        <f t="shared" si="12"/>
        <v>619.39419171405359</v>
      </c>
      <c r="Y25" s="45">
        <f t="shared" si="19"/>
        <v>0</v>
      </c>
      <c r="Z25" s="32">
        <f t="shared" si="13"/>
        <v>-28.531247944839023</v>
      </c>
      <c r="AA25" s="12"/>
    </row>
    <row r="26" spans="1:27" ht="12.75" customHeight="1">
      <c r="A26" s="12"/>
      <c r="B26" s="27">
        <v>24</v>
      </c>
      <c r="C26" s="28">
        <v>3</v>
      </c>
      <c r="D26" s="31">
        <f t="shared" si="0"/>
        <v>2.4370430544272948E-2</v>
      </c>
      <c r="E26" s="32">
        <f>'Pipe Sizing'!$H$12*D26</f>
        <v>68.237205523964249</v>
      </c>
      <c r="F26" s="31">
        <f>E26/'Pipe Sizing'!$R$12</f>
        <v>6.8190333994787994E-2</v>
      </c>
      <c r="G26" s="34">
        <v>0.95833333333333337</v>
      </c>
      <c r="H26" s="34">
        <f t="shared" si="1"/>
        <v>0.96117459724978282</v>
      </c>
      <c r="I26" s="38">
        <f t="shared" si="2"/>
        <v>53.512794476035751</v>
      </c>
      <c r="J26" s="45">
        <f t="shared" si="14"/>
        <v>-441.37916328188464</v>
      </c>
      <c r="K26" s="32">
        <f t="shared" si="3"/>
        <v>-501.31419564198342</v>
      </c>
      <c r="L26" s="44">
        <f t="shared" si="4"/>
        <v>178.51279447603577</v>
      </c>
      <c r="M26" s="45">
        <f t="shared" si="15"/>
        <v>0</v>
      </c>
      <c r="N26" s="32">
        <f t="shared" si="5"/>
        <v>-51.411240610750312</v>
      </c>
      <c r="O26" s="44">
        <f t="shared" si="6"/>
        <v>303.51279447603577</v>
      </c>
      <c r="P26" s="45">
        <f t="shared" si="16"/>
        <v>0</v>
      </c>
      <c r="Q26" s="14">
        <f t="shared" si="7"/>
        <v>-42.887448861401808</v>
      </c>
      <c r="R26" s="44">
        <f t="shared" si="8"/>
        <v>403.51279447603577</v>
      </c>
      <c r="S26" s="45">
        <f t="shared" si="17"/>
        <v>0</v>
      </c>
      <c r="T26" s="32">
        <f t="shared" si="9"/>
        <v>-36.06841546192301</v>
      </c>
      <c r="U26" s="44">
        <f t="shared" si="10"/>
        <v>553.51279447603577</v>
      </c>
      <c r="V26" s="45">
        <f t="shared" si="18"/>
        <v>0</v>
      </c>
      <c r="W26" s="32">
        <f t="shared" si="11"/>
        <v>-25.839865362704813</v>
      </c>
      <c r="X26" s="44">
        <f t="shared" si="12"/>
        <v>653.51279447603577</v>
      </c>
      <c r="Y26" s="45">
        <f t="shared" si="19"/>
        <v>0</v>
      </c>
      <c r="Z26" s="32">
        <f t="shared" si="13"/>
        <v>-19.020831963226016</v>
      </c>
      <c r="AA26" s="12"/>
    </row>
    <row r="27" spans="1:27" ht="12.75" customHeight="1">
      <c r="A27" s="12"/>
      <c r="B27" s="27">
        <v>1</v>
      </c>
      <c r="C27" s="12"/>
      <c r="D27" s="12"/>
      <c r="E27" s="12"/>
      <c r="F27" s="12"/>
      <c r="G27" s="12"/>
      <c r="H27" s="12"/>
      <c r="I27" s="12"/>
      <c r="J27" s="45">
        <f t="shared" si="14"/>
        <v>-387.86636880584888</v>
      </c>
      <c r="K27" s="12"/>
      <c r="L27" s="15"/>
      <c r="M27" s="45">
        <f t="shared" si="15"/>
        <v>0</v>
      </c>
      <c r="N27" s="12"/>
      <c r="O27" s="15"/>
      <c r="P27" s="45">
        <f t="shared" si="16"/>
        <v>0</v>
      </c>
      <c r="Q27" s="12"/>
      <c r="R27" s="15"/>
      <c r="S27" s="45">
        <f t="shared" si="17"/>
        <v>0</v>
      </c>
      <c r="T27" s="12"/>
      <c r="U27" s="15"/>
      <c r="V27" s="45">
        <f t="shared" si="18"/>
        <v>0</v>
      </c>
      <c r="W27" s="12"/>
      <c r="X27" s="15"/>
      <c r="Y27" s="45">
        <f t="shared" si="19"/>
        <v>0</v>
      </c>
      <c r="Z27" s="12"/>
      <c r="AA27" s="12"/>
    </row>
    <row r="28" spans="1:27" ht="12.75" customHeight="1">
      <c r="A28" s="12"/>
      <c r="B28" s="27">
        <v>2</v>
      </c>
      <c r="C28" s="12"/>
      <c r="D28" s="12"/>
      <c r="E28" s="12"/>
      <c r="F28" s="12"/>
      <c r="G28" s="12"/>
      <c r="H28" s="12"/>
      <c r="I28" s="12"/>
      <c r="J28" s="45">
        <f t="shared" ref="J28:J34" si="20">MIN(0,J27+$K$39-$E3)</f>
        <v>-317.29427294882208</v>
      </c>
      <c r="K28" s="12"/>
      <c r="L28" s="15"/>
      <c r="M28" s="45">
        <f t="shared" ref="M28:M34" si="21">MIN(0,M27+N$39-$E3)</f>
        <v>0</v>
      </c>
      <c r="N28" s="12"/>
      <c r="O28" s="15"/>
      <c r="P28" s="45">
        <f t="shared" ref="P28:P34" si="22">MIN(0,P27+Q$39-$E3)</f>
        <v>0</v>
      </c>
      <c r="Q28" s="12"/>
      <c r="R28" s="15"/>
      <c r="S28" s="45">
        <f t="shared" ref="S28:S34" si="23">MIN(0,S27+T$39-$E3)</f>
        <v>0</v>
      </c>
      <c r="T28" s="12"/>
      <c r="U28" s="15"/>
      <c r="V28" s="45">
        <f t="shared" ref="V28:V34" si="24">MIN(0,V27+W$39-$E3)</f>
        <v>0</v>
      </c>
      <c r="W28" s="12"/>
      <c r="X28" s="15"/>
      <c r="Y28" s="45">
        <f t="shared" ref="Y28:Y34" si="25">MIN(0,Y27+Z$39-$E3)</f>
        <v>0</v>
      </c>
      <c r="Z28" s="12"/>
      <c r="AA28" s="12"/>
    </row>
    <row r="29" spans="1:27" ht="12.75" customHeight="1">
      <c r="A29" s="12"/>
      <c r="B29" s="27">
        <v>3</v>
      </c>
      <c r="C29" s="12"/>
      <c r="D29" s="12"/>
      <c r="E29" s="12"/>
      <c r="F29" s="12"/>
      <c r="G29" s="12"/>
      <c r="H29" s="12"/>
      <c r="I29" s="12"/>
      <c r="J29" s="45">
        <f t="shared" si="20"/>
        <v>-229.6628757108042</v>
      </c>
      <c r="K29" s="12"/>
      <c r="L29" s="15"/>
      <c r="M29" s="45">
        <f t="shared" si="21"/>
        <v>0</v>
      </c>
      <c r="N29" s="12"/>
      <c r="O29" s="15"/>
      <c r="P29" s="45">
        <f t="shared" si="22"/>
        <v>0</v>
      </c>
      <c r="Q29" s="12"/>
      <c r="R29" s="15"/>
      <c r="S29" s="45">
        <f t="shared" si="23"/>
        <v>0</v>
      </c>
      <c r="T29" s="12"/>
      <c r="U29" s="15"/>
      <c r="V29" s="45">
        <f t="shared" si="24"/>
        <v>0</v>
      </c>
      <c r="W29" s="12"/>
      <c r="X29" s="15"/>
      <c r="Y29" s="45">
        <f t="shared" si="25"/>
        <v>0</v>
      </c>
      <c r="Z29" s="12"/>
      <c r="AA29" s="12"/>
    </row>
    <row r="30" spans="1:27" ht="12.75" customHeight="1">
      <c r="A30" s="12"/>
      <c r="B30" s="27">
        <v>4</v>
      </c>
      <c r="C30" s="12"/>
      <c r="D30" s="12"/>
      <c r="E30" s="12"/>
      <c r="F30" s="12"/>
      <c r="G30" s="12"/>
      <c r="H30" s="12"/>
      <c r="I30" s="12"/>
      <c r="J30" s="45">
        <f t="shared" si="20"/>
        <v>-136.34504467912265</v>
      </c>
      <c r="K30" s="12"/>
      <c r="L30" s="15"/>
      <c r="M30" s="45">
        <f t="shared" si="21"/>
        <v>0</v>
      </c>
      <c r="N30" s="12"/>
      <c r="O30" s="15"/>
      <c r="P30" s="45">
        <f t="shared" si="22"/>
        <v>0</v>
      </c>
      <c r="Q30" s="12"/>
      <c r="R30" s="15"/>
      <c r="S30" s="45">
        <f t="shared" si="23"/>
        <v>0</v>
      </c>
      <c r="T30" s="12"/>
      <c r="U30" s="15"/>
      <c r="V30" s="45">
        <f t="shared" si="24"/>
        <v>0</v>
      </c>
      <c r="W30" s="12"/>
      <c r="X30" s="15"/>
      <c r="Y30" s="45">
        <f t="shared" si="25"/>
        <v>0</v>
      </c>
      <c r="Z30" s="12"/>
      <c r="AA30" s="12"/>
    </row>
    <row r="31" spans="1:27" ht="12.75" customHeight="1">
      <c r="A31" s="12"/>
      <c r="B31" s="27">
        <v>5</v>
      </c>
      <c r="C31" s="12"/>
      <c r="D31" s="12"/>
      <c r="E31" s="12"/>
      <c r="F31" s="12"/>
      <c r="G31" s="12"/>
      <c r="H31" s="12"/>
      <c r="I31" s="12"/>
      <c r="J31" s="45">
        <f t="shared" si="20"/>
        <v>-37.340779853777406</v>
      </c>
      <c r="K31" s="12"/>
      <c r="L31" s="15"/>
      <c r="M31" s="45">
        <f t="shared" si="21"/>
        <v>0</v>
      </c>
      <c r="N31" s="12"/>
      <c r="O31" s="15"/>
      <c r="P31" s="45">
        <f t="shared" si="22"/>
        <v>0</v>
      </c>
      <c r="Q31" s="12"/>
      <c r="R31" s="15"/>
      <c r="S31" s="45">
        <f t="shared" si="23"/>
        <v>0</v>
      </c>
      <c r="T31" s="12"/>
      <c r="U31" s="15"/>
      <c r="V31" s="45">
        <f t="shared" si="24"/>
        <v>0</v>
      </c>
      <c r="W31" s="12"/>
      <c r="X31" s="15"/>
      <c r="Y31" s="45">
        <f t="shared" si="25"/>
        <v>0</v>
      </c>
      <c r="Z31" s="12"/>
      <c r="AA31" s="12"/>
    </row>
    <row r="32" spans="1:27" ht="12.75" customHeight="1">
      <c r="A32" s="12"/>
      <c r="B32" s="27">
        <v>6</v>
      </c>
      <c r="C32" s="12"/>
      <c r="D32" s="12"/>
      <c r="E32" s="12"/>
      <c r="F32" s="12"/>
      <c r="G32" s="12"/>
      <c r="H32" s="12"/>
      <c r="I32" s="12"/>
      <c r="J32" s="45">
        <f t="shared" si="20"/>
        <v>0</v>
      </c>
      <c r="K32" s="12"/>
      <c r="L32" s="15"/>
      <c r="M32" s="45">
        <f t="shared" si="21"/>
        <v>0</v>
      </c>
      <c r="N32" s="12"/>
      <c r="O32" s="15"/>
      <c r="P32" s="45">
        <f t="shared" si="22"/>
        <v>0</v>
      </c>
      <c r="Q32" s="12"/>
      <c r="R32" s="15"/>
      <c r="S32" s="45">
        <f t="shared" si="23"/>
        <v>0</v>
      </c>
      <c r="T32" s="12"/>
      <c r="U32" s="15"/>
      <c r="V32" s="45">
        <f t="shared" si="24"/>
        <v>0</v>
      </c>
      <c r="W32" s="12"/>
      <c r="X32" s="15"/>
      <c r="Y32" s="45">
        <f t="shared" si="25"/>
        <v>0</v>
      </c>
      <c r="Z32" s="12"/>
      <c r="AA32" s="12"/>
    </row>
    <row r="33" spans="1:27" ht="12.75" customHeight="1">
      <c r="A33" s="12"/>
      <c r="B33" s="27">
        <v>7</v>
      </c>
      <c r="C33" s="12"/>
      <c r="D33" s="12"/>
      <c r="E33" s="12"/>
      <c r="F33" s="12"/>
      <c r="G33" s="12"/>
      <c r="H33" s="12"/>
      <c r="I33" s="12"/>
      <c r="J33" s="45">
        <f t="shared" si="20"/>
        <v>0</v>
      </c>
      <c r="K33" s="12"/>
      <c r="L33" s="15"/>
      <c r="M33" s="45">
        <f t="shared" si="21"/>
        <v>0</v>
      </c>
      <c r="N33" s="12"/>
      <c r="O33" s="15"/>
      <c r="P33" s="45">
        <f t="shared" si="22"/>
        <v>0</v>
      </c>
      <c r="Q33" s="12"/>
      <c r="R33" s="15"/>
      <c r="S33" s="45">
        <f t="shared" si="23"/>
        <v>0</v>
      </c>
      <c r="T33" s="12"/>
      <c r="U33" s="15"/>
      <c r="V33" s="45">
        <f t="shared" si="24"/>
        <v>0</v>
      </c>
      <c r="W33" s="12"/>
      <c r="X33" s="15"/>
      <c r="Y33" s="45">
        <f t="shared" si="25"/>
        <v>0</v>
      </c>
      <c r="Z33" s="12"/>
      <c r="AA33" s="12"/>
    </row>
    <row r="34" spans="1:27" ht="12.75" customHeight="1">
      <c r="A34" s="12"/>
      <c r="B34" s="27">
        <v>8</v>
      </c>
      <c r="C34" s="12"/>
      <c r="D34" s="12"/>
      <c r="E34" s="12"/>
      <c r="F34" s="12"/>
      <c r="G34" s="12"/>
      <c r="H34" s="12"/>
      <c r="I34" s="12"/>
      <c r="J34" s="45">
        <f t="shared" si="20"/>
        <v>-3.3515434606011212</v>
      </c>
      <c r="K34" s="12"/>
      <c r="L34" s="15"/>
      <c r="M34" s="45">
        <f t="shared" si="21"/>
        <v>0</v>
      </c>
      <c r="N34" s="12"/>
      <c r="O34" s="15"/>
      <c r="P34" s="45">
        <f t="shared" si="22"/>
        <v>0</v>
      </c>
      <c r="Q34" s="12"/>
      <c r="R34" s="15"/>
      <c r="S34" s="45">
        <f t="shared" si="23"/>
        <v>0</v>
      </c>
      <c r="T34" s="12"/>
      <c r="U34" s="15"/>
      <c r="V34" s="45">
        <f t="shared" si="24"/>
        <v>0</v>
      </c>
      <c r="W34" s="12"/>
      <c r="X34" s="15"/>
      <c r="Y34" s="45">
        <f t="shared" si="25"/>
        <v>0</v>
      </c>
      <c r="Z34" s="12"/>
      <c r="AA34" s="12"/>
    </row>
    <row r="35" spans="1:27" ht="12.75" customHeight="1">
      <c r="A35" s="12"/>
      <c r="B35" s="27"/>
      <c r="C35" s="12"/>
      <c r="D35" s="12"/>
      <c r="E35" s="12"/>
      <c r="F35" s="12"/>
      <c r="G35" s="12"/>
      <c r="H35" s="12"/>
      <c r="I35" s="12"/>
      <c r="J35" s="45"/>
      <c r="K35" s="12"/>
      <c r="L35" s="15"/>
      <c r="M35" s="12"/>
      <c r="N35" s="12"/>
      <c r="O35" s="15"/>
      <c r="P35" s="12"/>
      <c r="Q35" s="12"/>
      <c r="R35" s="15"/>
      <c r="S35" s="12"/>
      <c r="T35" s="12"/>
      <c r="U35" s="15"/>
      <c r="V35" s="12"/>
      <c r="W35" s="12"/>
      <c r="X35" s="15"/>
      <c r="Y35" s="12"/>
      <c r="Z35" s="12"/>
      <c r="AA35" s="12"/>
    </row>
    <row r="36" spans="1:27" ht="12.75" customHeight="1">
      <c r="A36" s="12"/>
      <c r="B36" s="27"/>
      <c r="C36" s="12"/>
      <c r="D36" s="12"/>
      <c r="E36" s="12"/>
      <c r="F36" s="12"/>
      <c r="G36" s="12"/>
      <c r="H36" s="12"/>
      <c r="I36" s="12"/>
      <c r="J36" s="45"/>
      <c r="K36" s="12"/>
      <c r="L36" s="15"/>
      <c r="M36" s="12"/>
      <c r="N36" s="12"/>
      <c r="O36" s="15"/>
      <c r="P36" s="12"/>
      <c r="Q36" s="12"/>
      <c r="R36" s="15"/>
      <c r="S36" s="12"/>
      <c r="T36" s="12"/>
      <c r="U36" s="15"/>
      <c r="V36" s="12"/>
      <c r="W36" s="12"/>
      <c r="X36" s="15"/>
      <c r="Y36" s="12"/>
      <c r="Z36" s="12"/>
      <c r="AA36" s="12"/>
    </row>
    <row r="37" spans="1:27" ht="12.75" customHeight="1">
      <c r="A37" s="12"/>
      <c r="B37" s="27" t="s">
        <v>31</v>
      </c>
      <c r="C37" s="12">
        <f t="shared" ref="C37:E37" si="26">SUM(C3:C26)</f>
        <v>123.10000000000001</v>
      </c>
      <c r="D37" s="31">
        <f t="shared" si="26"/>
        <v>1</v>
      </c>
      <c r="E37" s="111">
        <f t="shared" si="26"/>
        <v>2799.9999999999995</v>
      </c>
      <c r="F37" s="12"/>
      <c r="G37" s="12"/>
      <c r="H37" s="12"/>
      <c r="I37" s="12"/>
      <c r="J37" s="12"/>
      <c r="K37" s="28">
        <v>1</v>
      </c>
      <c r="L37" s="15"/>
      <c r="M37" s="12"/>
      <c r="N37" s="28">
        <v>1.1000000000000001</v>
      </c>
      <c r="O37" s="15"/>
      <c r="P37" s="12"/>
      <c r="Q37" s="28">
        <f>N37+0.1</f>
        <v>1.2000000000000002</v>
      </c>
      <c r="R37" s="15"/>
      <c r="S37" s="12"/>
      <c r="T37" s="28">
        <f>Q37+0.1</f>
        <v>1.3000000000000003</v>
      </c>
      <c r="U37" s="15"/>
      <c r="V37" s="12"/>
      <c r="W37" s="28">
        <f>T37+0.1</f>
        <v>1.4000000000000004</v>
      </c>
      <c r="X37" s="15"/>
      <c r="Y37" s="12"/>
      <c r="Z37" s="28">
        <f>W37+0.1</f>
        <v>1.5000000000000004</v>
      </c>
      <c r="AA37" s="28"/>
    </row>
    <row r="38" spans="1:27" ht="12.75" customHeight="1">
      <c r="A38" s="12"/>
      <c r="B38" s="27" t="s">
        <v>128</v>
      </c>
      <c r="C38" s="12"/>
      <c r="D38" s="12"/>
      <c r="E38" s="111">
        <f>AVERAGE(E3:E26)</f>
        <v>116.66666666666664</v>
      </c>
      <c r="F38" s="12"/>
      <c r="G38" s="12"/>
      <c r="H38" s="12"/>
      <c r="I38" s="12"/>
      <c r="J38" s="14"/>
      <c r="K38" s="117">
        <f>CEILING(E40,25)</f>
        <v>1150</v>
      </c>
      <c r="L38" s="118" t="s">
        <v>72</v>
      </c>
      <c r="M38" s="12"/>
      <c r="N38" s="117">
        <f>CEILING(N37*E40,25)</f>
        <v>1275</v>
      </c>
      <c r="O38" s="118"/>
      <c r="P38" s="12"/>
      <c r="Q38" s="117">
        <f>CEILING(Q37*$E40,50)</f>
        <v>1400</v>
      </c>
      <c r="R38" s="118"/>
      <c r="S38" s="12"/>
      <c r="T38" s="117">
        <f>CEILING(T37*$E40,50)</f>
        <v>1500</v>
      </c>
      <c r="U38" s="118"/>
      <c r="V38" s="12"/>
      <c r="W38" s="117">
        <f>CEILING(W37*$E40,50)</f>
        <v>1650</v>
      </c>
      <c r="X38" s="118"/>
      <c r="Y38" s="12"/>
      <c r="Z38" s="117">
        <f>CEILING(Z37*$E40,50)</f>
        <v>1750</v>
      </c>
      <c r="AA38" s="121"/>
    </row>
    <row r="39" spans="1:27" ht="12.75" customHeight="1">
      <c r="A39" s="12"/>
      <c r="B39" s="28" t="s">
        <v>136</v>
      </c>
      <c r="C39" s="12"/>
      <c r="D39" s="12"/>
      <c r="E39" s="122">
        <f>'Pipe Sizing'!$X$12</f>
        <v>1028.25</v>
      </c>
      <c r="F39" s="12"/>
      <c r="G39" s="12"/>
      <c r="H39" s="12"/>
      <c r="I39" s="12"/>
      <c r="J39" s="14"/>
      <c r="K39" s="122">
        <f>K38-E39</f>
        <v>121.75</v>
      </c>
      <c r="L39" s="118" t="s">
        <v>72</v>
      </c>
      <c r="M39" s="12"/>
      <c r="N39" s="122">
        <f>N38-E39</f>
        <v>246.75</v>
      </c>
      <c r="O39" s="118"/>
      <c r="P39" s="12"/>
      <c r="Q39" s="122">
        <f>Q38-$E$39</f>
        <v>371.75</v>
      </c>
      <c r="R39" s="118"/>
      <c r="S39" s="12"/>
      <c r="T39" s="122">
        <f>T38-$E$39</f>
        <v>471.75</v>
      </c>
      <c r="U39" s="118"/>
      <c r="V39" s="12"/>
      <c r="W39" s="122">
        <f>W38-$E$39</f>
        <v>621.75</v>
      </c>
      <c r="X39" s="118"/>
      <c r="Y39" s="12"/>
      <c r="Z39" s="122">
        <f>Z38-$E$39</f>
        <v>721.75</v>
      </c>
      <c r="AA39" s="125"/>
    </row>
    <row r="40" spans="1:27" ht="12.75" customHeight="1">
      <c r="A40" s="12"/>
      <c r="B40" s="126" t="s">
        <v>143</v>
      </c>
      <c r="C40" s="12"/>
      <c r="D40" s="12"/>
      <c r="E40" s="128">
        <f>E38+E39</f>
        <v>1144.9166666666667</v>
      </c>
      <c r="F40" s="12"/>
      <c r="G40" s="12"/>
      <c r="H40" s="12"/>
      <c r="I40" s="12"/>
      <c r="J40" s="14"/>
      <c r="K40" s="12"/>
      <c r="L40" s="15"/>
      <c r="M40" s="12"/>
      <c r="N40" s="12"/>
      <c r="O40" s="15"/>
      <c r="P40" s="12"/>
      <c r="Q40" s="12"/>
      <c r="R40" s="15"/>
      <c r="S40" s="12"/>
      <c r="T40" s="12"/>
      <c r="U40" s="15"/>
      <c r="V40" s="12"/>
      <c r="W40" s="12"/>
      <c r="X40" s="15"/>
      <c r="Y40" s="12"/>
      <c r="Z40" s="12"/>
      <c r="AA40" s="12"/>
    </row>
    <row r="41" spans="1:27" ht="12.75" customHeight="1">
      <c r="A41" s="12"/>
      <c r="B41" s="13"/>
      <c r="C41" s="12"/>
      <c r="D41" s="12"/>
      <c r="E41" s="125"/>
      <c r="F41" s="129"/>
      <c r="G41" s="12"/>
      <c r="H41" s="12"/>
      <c r="I41" s="12"/>
      <c r="J41" s="14"/>
      <c r="K41" s="130">
        <f>MIN(0,MIN(K3:K35))</f>
        <v>-565.91900866820731</v>
      </c>
      <c r="L41" s="118" t="s">
        <v>98</v>
      </c>
      <c r="M41" s="12"/>
      <c r="N41" s="130">
        <f>MIN(0,MIN(N3:N35))</f>
        <v>-183.36675817834276</v>
      </c>
      <c r="O41" s="118"/>
      <c r="P41" s="12"/>
      <c r="Q41" s="130">
        <f>MIN(0,MIN(Q3:Q35))</f>
        <v>-152.96523427233313</v>
      </c>
      <c r="R41" s="118"/>
      <c r="S41" s="12"/>
      <c r="T41" s="130">
        <f>MIN(0,MIN(T3:T35))</f>
        <v>-128.64401514752541</v>
      </c>
      <c r="U41" s="118"/>
      <c r="V41" s="12"/>
      <c r="W41" s="130">
        <f>MIN(0,MIN(W3:W35))</f>
        <v>-92.162186460313848</v>
      </c>
      <c r="X41" s="118"/>
      <c r="Y41" s="12"/>
      <c r="Z41" s="130">
        <f>MIN(0,MIN(Z3:Z35))</f>
        <v>-67.840967335506122</v>
      </c>
      <c r="AA41" s="130"/>
    </row>
    <row r="42" spans="1:27" ht="12.75" customHeight="1">
      <c r="A42" s="12"/>
      <c r="B42" s="126" t="s">
        <v>149</v>
      </c>
      <c r="C42" s="12"/>
      <c r="D42" s="12"/>
      <c r="E42" s="12"/>
      <c r="F42" s="12"/>
      <c r="G42" s="12"/>
      <c r="H42" s="12"/>
      <c r="I42" s="12"/>
      <c r="J42" s="14"/>
      <c r="K42" s="133">
        <f>-K41*3600000/(4200*('Pipe Sizing'!$D$51-'Pipe Sizing'!$D$54))</f>
        <v>19402.937440052821</v>
      </c>
      <c r="L42" s="118" t="s">
        <v>89</v>
      </c>
      <c r="M42" s="12"/>
      <c r="N42" s="133">
        <f>-N41*3600000/(4200*('Pipe Sizing'!$D$51-'Pipe Sizing'!$D$54))</f>
        <v>6286.860280400324</v>
      </c>
      <c r="O42" s="118"/>
      <c r="P42" s="12"/>
      <c r="Q42" s="133">
        <f>-Q41*3600000/(4200*('Pipe Sizing'!$D$51-'Pipe Sizing'!$D$54))</f>
        <v>5244.5223179085642</v>
      </c>
      <c r="R42" s="118"/>
      <c r="S42" s="12"/>
      <c r="T42" s="133">
        <f>-T41*3600000/(4200*('Pipe Sizing'!$D$51-'Pipe Sizing'!$D$54))</f>
        <v>4410.6519479151566</v>
      </c>
      <c r="U42" s="118"/>
      <c r="V42" s="12"/>
      <c r="W42" s="133">
        <f>-W41*3600000/(4200*('Pipe Sizing'!$D$51-'Pipe Sizing'!$D$54))</f>
        <v>3159.8463929250461</v>
      </c>
      <c r="X42" s="118"/>
      <c r="Y42" s="12"/>
      <c r="Z42" s="133">
        <f>-Z41*3600000/(4200*('Pipe Sizing'!$D$51-'Pipe Sizing'!$D$54))</f>
        <v>2325.9760229316385</v>
      </c>
      <c r="AA42" s="133"/>
    </row>
    <row r="43" spans="1:27" ht="12.75" customHeight="1">
      <c r="A43" s="12"/>
      <c r="B43" s="27" t="s">
        <v>158</v>
      </c>
      <c r="C43" s="12"/>
      <c r="D43" s="12"/>
      <c r="E43" s="12"/>
      <c r="F43" s="12"/>
      <c r="G43" s="12"/>
      <c r="H43" s="12"/>
      <c r="I43" s="12"/>
      <c r="J43" s="14"/>
      <c r="K43" s="12"/>
      <c r="L43" s="15"/>
      <c r="M43" s="12"/>
      <c r="N43" s="12"/>
      <c r="O43" s="15"/>
      <c r="P43" s="12"/>
      <c r="Q43" s="12"/>
      <c r="R43" s="15"/>
      <c r="S43" s="12"/>
      <c r="T43" s="12"/>
      <c r="U43" s="15"/>
      <c r="V43" s="12"/>
      <c r="W43" s="12"/>
      <c r="X43" s="15"/>
      <c r="Y43" s="12"/>
      <c r="Z43" s="12"/>
      <c r="AA43" s="12"/>
    </row>
    <row r="44" spans="1:27" ht="12.75" customHeight="1">
      <c r="A44" s="12"/>
      <c r="B44" s="13"/>
      <c r="C44" s="12"/>
      <c r="D44" s="12"/>
      <c r="E44" s="12"/>
      <c r="F44" s="12"/>
      <c r="G44" s="12"/>
      <c r="H44" s="12"/>
      <c r="I44" s="12"/>
      <c r="J44" s="14"/>
      <c r="K44" s="12"/>
      <c r="L44" s="15"/>
      <c r="M44" s="12"/>
      <c r="N44" s="12"/>
      <c r="O44" s="15"/>
      <c r="P44" s="12"/>
      <c r="Q44" s="12"/>
      <c r="R44" s="15"/>
      <c r="S44" s="12"/>
      <c r="T44" s="12"/>
      <c r="U44" s="15"/>
      <c r="V44" s="12"/>
      <c r="W44" s="12"/>
      <c r="X44" s="15"/>
      <c r="Y44" s="12"/>
      <c r="Z44" s="12"/>
      <c r="AA44" s="12"/>
    </row>
    <row r="45" spans="1:27" ht="12.75" customHeight="1">
      <c r="A45" s="12"/>
      <c r="B45" s="27" t="s">
        <v>159</v>
      </c>
      <c r="C45" s="12"/>
      <c r="D45" s="12"/>
      <c r="E45" s="12"/>
      <c r="F45" s="12"/>
      <c r="G45" s="12"/>
      <c r="H45" s="12"/>
      <c r="I45" s="14"/>
      <c r="J45" s="14"/>
    </row>
    <row r="46" spans="1:27" ht="20.25" customHeight="1">
      <c r="A46" s="12"/>
      <c r="B46" s="135" t="s">
        <v>160</v>
      </c>
      <c r="C46" s="12"/>
      <c r="D46" s="12"/>
      <c r="E46" s="12"/>
      <c r="F46" s="12"/>
      <c r="G46" s="12"/>
      <c r="H46" s="12"/>
      <c r="I46" s="12"/>
      <c r="J46" s="14"/>
    </row>
    <row r="47" spans="1:27" ht="12.75" customHeight="1">
      <c r="A47" s="12"/>
      <c r="B47" s="27"/>
      <c r="C47" s="12"/>
      <c r="D47" s="12"/>
      <c r="E47" s="12"/>
      <c r="F47" s="12"/>
      <c r="G47" s="12"/>
      <c r="H47" s="12"/>
      <c r="I47" s="12"/>
      <c r="J47" s="14"/>
    </row>
    <row r="48" spans="1:27" ht="12.75" customHeight="1">
      <c r="A48" s="12"/>
      <c r="B48" s="13"/>
      <c r="C48" s="12"/>
      <c r="D48" s="12"/>
      <c r="E48" s="12"/>
      <c r="F48" s="12"/>
      <c r="G48" s="12"/>
      <c r="H48" s="12"/>
      <c r="I48" s="12"/>
      <c r="J48" s="14"/>
    </row>
    <row r="49" spans="1:27" ht="12.75" customHeight="1">
      <c r="A49" s="12"/>
      <c r="B49" s="13"/>
      <c r="C49" s="12"/>
      <c r="D49" s="12"/>
      <c r="E49" s="12"/>
      <c r="F49" s="12"/>
      <c r="G49" s="12"/>
      <c r="H49" s="12"/>
      <c r="I49" s="12"/>
      <c r="J49" s="14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2.75" customHeight="1">
      <c r="A50" s="12"/>
      <c r="B50" s="13"/>
      <c r="C50" s="12"/>
      <c r="D50" s="12"/>
      <c r="E50" s="12"/>
      <c r="F50" s="12"/>
      <c r="G50" s="12"/>
      <c r="H50" s="12"/>
      <c r="I50" s="12"/>
      <c r="J50" s="14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2.75" customHeight="1">
      <c r="A51" s="12"/>
      <c r="B51" s="13"/>
      <c r="C51" s="28" t="s">
        <v>161</v>
      </c>
      <c r="D51" s="28" t="s">
        <v>162</v>
      </c>
      <c r="E51" s="12"/>
      <c r="F51" s="12"/>
      <c r="G51" s="12"/>
      <c r="H51" s="12"/>
      <c r="I51" s="12"/>
      <c r="J51" s="14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2.75" customHeight="1">
      <c r="A52" s="12"/>
      <c r="B52" s="13"/>
      <c r="C52" s="12">
        <f>K38</f>
        <v>1150</v>
      </c>
      <c r="D52" s="136">
        <f>K42</f>
        <v>19402.937440052821</v>
      </c>
      <c r="E52" s="12"/>
      <c r="F52" s="12"/>
      <c r="G52" s="12"/>
      <c r="H52" s="12"/>
      <c r="I52" s="12"/>
      <c r="J52" s="14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2.75" customHeight="1">
      <c r="A53" s="12"/>
      <c r="B53" s="13"/>
      <c r="C53" s="12">
        <f>N38</f>
        <v>1275</v>
      </c>
      <c r="D53" s="136">
        <f>N42</f>
        <v>6286.860280400324</v>
      </c>
      <c r="E53" s="12"/>
      <c r="F53" s="12"/>
      <c r="G53" s="12"/>
      <c r="H53" s="12"/>
      <c r="I53" s="12"/>
      <c r="J53" s="14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2.75" customHeight="1">
      <c r="A54" s="12"/>
      <c r="B54" s="13"/>
      <c r="C54" s="12">
        <f>Q38</f>
        <v>1400</v>
      </c>
      <c r="D54" s="136">
        <f>Q42</f>
        <v>5244.5223179085642</v>
      </c>
      <c r="E54" s="12"/>
      <c r="F54" s="12"/>
      <c r="G54" s="12"/>
      <c r="H54" s="12"/>
      <c r="I54" s="12"/>
      <c r="J54" s="14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2.75" customHeight="1">
      <c r="A55" s="12"/>
      <c r="B55" s="13"/>
      <c r="C55" s="12">
        <f>T38</f>
        <v>1500</v>
      </c>
      <c r="D55" s="136">
        <f>T42</f>
        <v>4410.6519479151566</v>
      </c>
      <c r="E55" s="12"/>
      <c r="F55" s="12"/>
      <c r="G55" s="12"/>
      <c r="H55" s="12"/>
      <c r="I55" s="12"/>
      <c r="J55" s="14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2.75" customHeight="1">
      <c r="A56" s="12"/>
      <c r="B56" s="13"/>
      <c r="C56" s="12">
        <f>W38</f>
        <v>1650</v>
      </c>
      <c r="D56" s="136">
        <f>W42</f>
        <v>3159.8463929250461</v>
      </c>
      <c r="E56" s="12"/>
      <c r="F56" s="12"/>
      <c r="G56" s="12"/>
      <c r="H56" s="12"/>
      <c r="I56" s="12"/>
      <c r="J56" s="14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2.75" customHeight="1">
      <c r="A57" s="12"/>
      <c r="B57" s="13"/>
      <c r="C57" s="12">
        <f>Z38</f>
        <v>1750</v>
      </c>
      <c r="D57" s="136">
        <f>Z42</f>
        <v>2325.9760229316385</v>
      </c>
      <c r="E57" s="12"/>
      <c r="F57" s="12"/>
      <c r="G57" s="12"/>
      <c r="H57" s="12"/>
      <c r="I57" s="12"/>
      <c r="J57" s="14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2.75" customHeight="1">
      <c r="A58" s="12"/>
      <c r="B58" s="13"/>
      <c r="C58" s="12"/>
      <c r="D58" s="12"/>
      <c r="E58" s="12"/>
      <c r="F58" s="12"/>
      <c r="G58" s="12"/>
      <c r="H58" s="12"/>
      <c r="I58" s="12"/>
      <c r="J58" s="14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2.75" customHeight="1">
      <c r="A59" s="12"/>
      <c r="B59" s="13"/>
      <c r="C59" s="12"/>
      <c r="D59" s="12"/>
      <c r="E59" s="12"/>
      <c r="F59" s="12"/>
      <c r="G59" s="12"/>
      <c r="H59" s="12"/>
      <c r="I59" s="12"/>
      <c r="J59" s="14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2.75" customHeight="1">
      <c r="A60" s="12"/>
      <c r="B60" s="13"/>
      <c r="C60" s="12"/>
      <c r="D60" s="12"/>
      <c r="E60" s="12"/>
      <c r="F60" s="12"/>
      <c r="G60" s="12"/>
      <c r="H60" s="12"/>
      <c r="I60" s="12"/>
      <c r="J60" s="14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2.75" customHeight="1">
      <c r="A61" s="12"/>
      <c r="B61" s="13"/>
      <c r="C61" s="12"/>
      <c r="D61" s="12"/>
      <c r="E61" s="12"/>
      <c r="F61" s="12"/>
      <c r="G61" s="12"/>
      <c r="H61" s="12"/>
      <c r="I61" s="12"/>
      <c r="J61" s="14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2.75" customHeight="1">
      <c r="A62" s="12"/>
      <c r="B62" s="13"/>
      <c r="C62" s="12"/>
      <c r="D62" s="12"/>
      <c r="E62" s="12"/>
      <c r="F62" s="12"/>
      <c r="G62" s="12"/>
      <c r="H62" s="12"/>
      <c r="I62" s="12"/>
      <c r="J62" s="14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2.75" customHeight="1">
      <c r="A63" s="12"/>
      <c r="B63" s="13"/>
      <c r="C63" s="12"/>
      <c r="D63" s="12"/>
      <c r="E63" s="12"/>
      <c r="F63" s="12"/>
      <c r="G63" s="12"/>
      <c r="H63" s="12"/>
      <c r="I63" s="12"/>
      <c r="J63" s="14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</sheetData>
  <dataValidations count="1">
    <dataValidation type="decimal" operator="greaterThanOrEqual" allowBlank="1" showDropDown="1" sqref="K38">
      <formula1>E40</formula1>
    </dataValidation>
  </dataValidation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1"/>
  <sheetViews>
    <sheetView workbookViewId="0">
      <selection activeCell="P19" sqref="P19"/>
    </sheetView>
  </sheetViews>
  <sheetFormatPr defaultColWidth="14.44140625" defaultRowHeight="15" customHeight="1"/>
  <cols>
    <col min="1" max="1" width="8" customWidth="1"/>
    <col min="2" max="2" width="10.6640625" customWidth="1"/>
    <col min="3" max="4" width="8" customWidth="1"/>
    <col min="5" max="5" width="9.5546875" customWidth="1"/>
    <col min="6" max="6" width="11.88671875" customWidth="1"/>
    <col min="7" max="7" width="13.5546875" customWidth="1"/>
    <col min="8" max="8" width="13.6640625" customWidth="1"/>
    <col min="9" max="9" width="11.33203125" customWidth="1"/>
    <col min="10" max="10" width="8" customWidth="1"/>
    <col min="11" max="13" width="0.88671875" customWidth="1"/>
    <col min="14" max="14" width="11.88671875" customWidth="1"/>
    <col min="15" max="15" width="14.6640625" customWidth="1"/>
    <col min="16" max="16" width="13.44140625" customWidth="1"/>
    <col min="17" max="18" width="8" customWidth="1"/>
  </cols>
  <sheetData>
    <row r="1" spans="1:18" ht="14.25" customHeight="1">
      <c r="A1" s="129"/>
      <c r="B1" s="129"/>
      <c r="C1" s="129"/>
      <c r="D1" s="129"/>
      <c r="E1" s="129"/>
      <c r="F1" s="129"/>
      <c r="G1" s="49"/>
      <c r="H1" s="129"/>
      <c r="I1" s="129"/>
      <c r="J1" s="138"/>
      <c r="N1" s="129"/>
      <c r="O1" s="129"/>
      <c r="P1" s="129"/>
      <c r="Q1" s="129"/>
      <c r="R1" s="129"/>
    </row>
    <row r="2" spans="1:18" ht="39.6">
      <c r="A2" s="20"/>
      <c r="B2" s="20" t="s">
        <v>168</v>
      </c>
      <c r="C2" s="20" t="s">
        <v>169</v>
      </c>
      <c r="D2" s="20" t="s">
        <v>170</v>
      </c>
      <c r="E2" s="20" t="s">
        <v>44</v>
      </c>
      <c r="F2" s="20" t="s">
        <v>171</v>
      </c>
      <c r="G2" s="20" t="s">
        <v>172</v>
      </c>
      <c r="H2" s="20" t="s">
        <v>173</v>
      </c>
      <c r="I2" s="20" t="s">
        <v>155</v>
      </c>
      <c r="J2" s="139" t="s">
        <v>97</v>
      </c>
      <c r="K2" s="140" t="s">
        <v>174</v>
      </c>
      <c r="L2" s="140" t="s">
        <v>175</v>
      </c>
      <c r="M2" s="140" t="s">
        <v>176</v>
      </c>
      <c r="N2" s="20" t="s">
        <v>177</v>
      </c>
      <c r="O2" s="141"/>
      <c r="P2" s="141"/>
      <c r="Q2" s="16"/>
      <c r="R2" s="16"/>
    </row>
    <row r="3" spans="1:18" ht="14.25" customHeight="1">
      <c r="A3" s="142"/>
      <c r="B3" s="142" t="s">
        <v>106</v>
      </c>
      <c r="C3" s="142" t="s">
        <v>106</v>
      </c>
      <c r="D3" s="142" t="s">
        <v>106</v>
      </c>
      <c r="E3" s="143"/>
      <c r="F3" s="143"/>
      <c r="G3" s="142" t="s">
        <v>178</v>
      </c>
      <c r="H3" s="142" t="s">
        <v>179</v>
      </c>
      <c r="I3" s="142" t="s">
        <v>106</v>
      </c>
      <c r="J3" s="144" t="s">
        <v>112</v>
      </c>
      <c r="K3" s="142"/>
      <c r="L3" s="142"/>
      <c r="M3" s="142"/>
      <c r="N3" s="142" t="s">
        <v>109</v>
      </c>
      <c r="O3" s="145"/>
      <c r="P3" s="145"/>
      <c r="Q3" s="143"/>
      <c r="R3" s="143"/>
    </row>
    <row r="4" spans="1:18" ht="14.25" customHeight="1">
      <c r="A4" s="49"/>
      <c r="B4" s="49">
        <v>10</v>
      </c>
      <c r="C4" s="49">
        <v>0.8</v>
      </c>
      <c r="D4" s="146">
        <f t="shared" ref="D4:D16" si="0">B4-(2*C4)</f>
        <v>8.4</v>
      </c>
      <c r="E4" s="49" t="s">
        <v>180</v>
      </c>
      <c r="F4" s="49">
        <v>140</v>
      </c>
      <c r="G4" s="49">
        <v>401</v>
      </c>
      <c r="H4" s="49">
        <v>3.4000000000000002E-2</v>
      </c>
      <c r="I4" s="49">
        <v>10</v>
      </c>
      <c r="J4" s="147">
        <f>41.96/25</f>
        <v>1.6784000000000001</v>
      </c>
      <c r="K4" s="49">
        <f t="shared" ref="K4:K16" si="1">(B4/2)/1000</f>
        <v>5.0000000000000001E-3</v>
      </c>
      <c r="L4" s="49">
        <f t="shared" ref="L4:L16" si="2">(D4/2)/1000</f>
        <v>4.2000000000000006E-3</v>
      </c>
      <c r="M4" s="49">
        <f t="shared" ref="M4:M16" si="3">K4+(I4/1000)</f>
        <v>1.4999999999999999E-2</v>
      </c>
      <c r="N4" s="147">
        <f t="shared" ref="N4:N16" si="4">1/((LN(K4/L4)/(2*3.14159*G4))+(LN(M4/K4)/(2*3.14159*H4)))</f>
        <v>0.19445007818716836</v>
      </c>
      <c r="O4" s="49"/>
      <c r="P4" s="49"/>
      <c r="Q4" s="129"/>
      <c r="R4" s="129"/>
    </row>
    <row r="5" spans="1:18" ht="14.25" customHeight="1">
      <c r="A5" s="129"/>
      <c r="B5" s="49">
        <v>12</v>
      </c>
      <c r="C5" s="49">
        <v>0.8</v>
      </c>
      <c r="D5" s="146">
        <f t="shared" si="0"/>
        <v>10.4</v>
      </c>
      <c r="E5" s="49" t="s">
        <v>180</v>
      </c>
      <c r="F5" s="49">
        <v>140</v>
      </c>
      <c r="G5" s="49">
        <v>401</v>
      </c>
      <c r="H5" s="49">
        <v>3.4000000000000002E-2</v>
      </c>
      <c r="I5" s="129">
        <v>10</v>
      </c>
      <c r="J5" s="147">
        <v>2</v>
      </c>
      <c r="K5" s="49">
        <f t="shared" si="1"/>
        <v>6.0000000000000001E-3</v>
      </c>
      <c r="L5" s="49">
        <f t="shared" si="2"/>
        <v>5.1999999999999998E-3</v>
      </c>
      <c r="M5" s="49">
        <f t="shared" si="3"/>
        <v>1.6E-2</v>
      </c>
      <c r="N5" s="147">
        <f t="shared" si="4"/>
        <v>0.21780088299157058</v>
      </c>
      <c r="O5" s="129"/>
      <c r="P5" s="129"/>
      <c r="Q5" s="129"/>
      <c r="R5" s="129"/>
    </row>
    <row r="6" spans="1:18" ht="14.25" customHeight="1">
      <c r="A6" s="49"/>
      <c r="B6" s="49">
        <v>15</v>
      </c>
      <c r="C6" s="49">
        <v>1</v>
      </c>
      <c r="D6" s="146">
        <f t="shared" si="0"/>
        <v>13</v>
      </c>
      <c r="E6" s="49" t="s">
        <v>180</v>
      </c>
      <c r="F6" s="49">
        <v>140</v>
      </c>
      <c r="G6" s="49">
        <v>401</v>
      </c>
      <c r="H6" s="49">
        <v>3.4000000000000002E-2</v>
      </c>
      <c r="I6" s="129">
        <v>10</v>
      </c>
      <c r="J6" s="147">
        <f>6.28/3</f>
        <v>2.0933333333333333</v>
      </c>
      <c r="K6" s="49">
        <f t="shared" si="1"/>
        <v>7.4999999999999997E-3</v>
      </c>
      <c r="L6" s="49">
        <f t="shared" si="2"/>
        <v>6.4999999999999997E-3</v>
      </c>
      <c r="M6" s="49">
        <f t="shared" si="3"/>
        <v>1.7500000000000002E-2</v>
      </c>
      <c r="N6" s="147">
        <f t="shared" si="4"/>
        <v>0.25212510368943086</v>
      </c>
      <c r="O6" s="129"/>
      <c r="P6" s="129"/>
      <c r="Q6" s="129"/>
      <c r="R6" s="129"/>
    </row>
    <row r="7" spans="1:18" ht="14.25" customHeight="1">
      <c r="A7" s="129"/>
      <c r="B7" s="49">
        <v>22</v>
      </c>
      <c r="C7" s="49">
        <v>1</v>
      </c>
      <c r="D7" s="146">
        <f t="shared" si="0"/>
        <v>20</v>
      </c>
      <c r="E7" s="49" t="s">
        <v>180</v>
      </c>
      <c r="F7" s="49">
        <v>140</v>
      </c>
      <c r="G7" s="49">
        <v>401</v>
      </c>
      <c r="H7" s="49">
        <v>3.4000000000000002E-2</v>
      </c>
      <c r="I7" s="129">
        <v>10</v>
      </c>
      <c r="J7" s="147">
        <f>13.46/3</f>
        <v>4.4866666666666672</v>
      </c>
      <c r="K7" s="49">
        <f t="shared" si="1"/>
        <v>1.0999999999999999E-2</v>
      </c>
      <c r="L7" s="49">
        <f t="shared" si="2"/>
        <v>0.01</v>
      </c>
      <c r="M7" s="49">
        <f t="shared" si="3"/>
        <v>2.0999999999999998E-2</v>
      </c>
      <c r="N7" s="147">
        <f t="shared" si="4"/>
        <v>0.33036881501989135</v>
      </c>
      <c r="O7" s="129"/>
      <c r="P7" s="129"/>
      <c r="Q7" s="129"/>
      <c r="R7" s="129"/>
    </row>
    <row r="8" spans="1:18" ht="14.25" customHeight="1">
      <c r="A8" s="129"/>
      <c r="B8" s="49">
        <v>28</v>
      </c>
      <c r="C8" s="49">
        <v>1</v>
      </c>
      <c r="D8" s="146">
        <f t="shared" si="0"/>
        <v>26</v>
      </c>
      <c r="E8" s="49" t="s">
        <v>180</v>
      </c>
      <c r="F8" s="49">
        <v>140</v>
      </c>
      <c r="G8" s="49">
        <v>401</v>
      </c>
      <c r="H8" s="49">
        <v>3.4000000000000002E-2</v>
      </c>
      <c r="I8" s="129">
        <v>10</v>
      </c>
      <c r="J8" s="147">
        <f>17.14/3</f>
        <v>5.7133333333333338</v>
      </c>
      <c r="K8" s="49">
        <f t="shared" si="1"/>
        <v>1.4E-2</v>
      </c>
      <c r="L8" s="49">
        <f t="shared" si="2"/>
        <v>1.2999999999999999E-2</v>
      </c>
      <c r="M8" s="49">
        <f t="shared" si="3"/>
        <v>2.4E-2</v>
      </c>
      <c r="N8" s="147">
        <f t="shared" si="4"/>
        <v>0.39633954825747075</v>
      </c>
      <c r="O8" s="129"/>
      <c r="P8" s="129"/>
      <c r="Q8" s="129"/>
      <c r="R8" s="129"/>
    </row>
    <row r="9" spans="1:18" ht="14.25" customHeight="1">
      <c r="A9" s="129"/>
      <c r="B9" s="49">
        <v>35</v>
      </c>
      <c r="C9" s="49">
        <v>1.2</v>
      </c>
      <c r="D9" s="146">
        <f t="shared" si="0"/>
        <v>32.6</v>
      </c>
      <c r="E9" s="49" t="s">
        <v>180</v>
      </c>
      <c r="F9" s="49">
        <v>140</v>
      </c>
      <c r="G9" s="49">
        <v>401</v>
      </c>
      <c r="H9" s="49">
        <v>3.4000000000000002E-2</v>
      </c>
      <c r="I9" s="49">
        <f>Summary!$C$19</f>
        <v>20</v>
      </c>
      <c r="J9" s="147">
        <f>32.94/3</f>
        <v>10.979999999999999</v>
      </c>
      <c r="K9" s="49">
        <f t="shared" si="1"/>
        <v>1.7500000000000002E-2</v>
      </c>
      <c r="L9" s="49">
        <f t="shared" si="2"/>
        <v>1.6300000000000002E-2</v>
      </c>
      <c r="M9" s="49">
        <f t="shared" si="3"/>
        <v>3.7500000000000006E-2</v>
      </c>
      <c r="N9" s="147">
        <f t="shared" si="4"/>
        <v>0.28029813050148955</v>
      </c>
      <c r="O9" s="129"/>
      <c r="P9" s="129"/>
      <c r="Q9" s="129"/>
      <c r="R9" s="129"/>
    </row>
    <row r="10" spans="1:18" ht="14.25" customHeight="1">
      <c r="A10" s="129"/>
      <c r="B10" s="49">
        <v>42</v>
      </c>
      <c r="C10" s="49">
        <v>1.5</v>
      </c>
      <c r="D10" s="146">
        <f t="shared" si="0"/>
        <v>39</v>
      </c>
      <c r="E10" s="49" t="s">
        <v>180</v>
      </c>
      <c r="F10" s="49">
        <v>140</v>
      </c>
      <c r="G10" s="49">
        <v>401</v>
      </c>
      <c r="H10" s="49">
        <v>3.4000000000000002E-2</v>
      </c>
      <c r="I10" s="49">
        <f>Summary!$C$19</f>
        <v>20</v>
      </c>
      <c r="J10" s="147">
        <f>40.18/3</f>
        <v>13.393333333333333</v>
      </c>
      <c r="K10" s="49">
        <f t="shared" si="1"/>
        <v>2.1000000000000001E-2</v>
      </c>
      <c r="L10" s="49">
        <f t="shared" si="2"/>
        <v>1.95E-2</v>
      </c>
      <c r="M10" s="49">
        <f t="shared" si="3"/>
        <v>4.1000000000000002E-2</v>
      </c>
      <c r="N10" s="147">
        <f t="shared" si="4"/>
        <v>0.31929785840733338</v>
      </c>
      <c r="O10" s="129"/>
      <c r="P10" s="129"/>
      <c r="Q10" s="129"/>
      <c r="R10" s="129"/>
    </row>
    <row r="11" spans="1:18" ht="14.25" customHeight="1">
      <c r="A11" s="49"/>
      <c r="B11" s="49">
        <v>54</v>
      </c>
      <c r="C11" s="49">
        <v>1.5</v>
      </c>
      <c r="D11" s="146">
        <f t="shared" si="0"/>
        <v>51</v>
      </c>
      <c r="E11" s="49" t="s">
        <v>180</v>
      </c>
      <c r="F11" s="49">
        <v>140</v>
      </c>
      <c r="G11" s="49">
        <v>401</v>
      </c>
      <c r="H11" s="49">
        <v>3.4000000000000002E-2</v>
      </c>
      <c r="I11" s="49">
        <f>Summary!$C$19</f>
        <v>20</v>
      </c>
      <c r="J11" s="147">
        <f>52.4/3</f>
        <v>17.466666666666665</v>
      </c>
      <c r="K11" s="49">
        <f t="shared" si="1"/>
        <v>2.7E-2</v>
      </c>
      <c r="L11" s="49">
        <f t="shared" si="2"/>
        <v>2.5499999999999998E-2</v>
      </c>
      <c r="M11" s="49">
        <f t="shared" si="3"/>
        <v>4.7E-2</v>
      </c>
      <c r="N11" s="147">
        <f t="shared" si="4"/>
        <v>0.38539078986019004</v>
      </c>
      <c r="O11" s="129"/>
      <c r="P11" s="129"/>
      <c r="Q11" s="129"/>
      <c r="R11" s="129"/>
    </row>
    <row r="12" spans="1:18" ht="14.25" customHeight="1">
      <c r="A12" s="49"/>
      <c r="B12" s="49">
        <v>75</v>
      </c>
      <c r="C12" s="49">
        <v>1.5</v>
      </c>
      <c r="D12" s="146">
        <f t="shared" si="0"/>
        <v>72</v>
      </c>
      <c r="E12" s="49" t="s">
        <v>183</v>
      </c>
      <c r="F12" s="49">
        <v>140</v>
      </c>
      <c r="G12" s="49">
        <v>401</v>
      </c>
      <c r="H12" s="49">
        <v>3.4000000000000002E-2</v>
      </c>
      <c r="I12" s="49">
        <f>Summary!$C$19</f>
        <v>20</v>
      </c>
      <c r="J12" s="147">
        <f t="shared" ref="J12:J16" si="5">B12/3</f>
        <v>25</v>
      </c>
      <c r="K12" s="49">
        <f t="shared" si="1"/>
        <v>3.7499999999999999E-2</v>
      </c>
      <c r="L12" s="49">
        <f t="shared" si="2"/>
        <v>3.5999999999999997E-2</v>
      </c>
      <c r="M12" s="49">
        <f t="shared" si="3"/>
        <v>5.7499999999999996E-2</v>
      </c>
      <c r="N12" s="147">
        <f t="shared" si="4"/>
        <v>0.49977630462904743</v>
      </c>
      <c r="O12" s="129"/>
      <c r="P12" s="129"/>
      <c r="Q12" s="129"/>
      <c r="R12" s="129"/>
    </row>
    <row r="13" spans="1:18" ht="14.25" customHeight="1">
      <c r="A13" s="49"/>
      <c r="B13" s="49">
        <v>100</v>
      </c>
      <c r="C13" s="49">
        <v>1.5</v>
      </c>
      <c r="D13" s="146">
        <f t="shared" si="0"/>
        <v>97</v>
      </c>
      <c r="E13" s="49" t="s">
        <v>183</v>
      </c>
      <c r="F13" s="49">
        <v>140</v>
      </c>
      <c r="G13" s="49">
        <v>401</v>
      </c>
      <c r="H13" s="49">
        <v>3.4000000000000002E-2</v>
      </c>
      <c r="I13" s="49">
        <f>Summary!$C$19</f>
        <v>20</v>
      </c>
      <c r="J13" s="147">
        <f t="shared" si="5"/>
        <v>33.333333333333336</v>
      </c>
      <c r="K13" s="49">
        <f t="shared" si="1"/>
        <v>0.05</v>
      </c>
      <c r="L13" s="49">
        <f t="shared" si="2"/>
        <v>4.8500000000000001E-2</v>
      </c>
      <c r="M13" s="49">
        <f t="shared" si="3"/>
        <v>7.0000000000000007E-2</v>
      </c>
      <c r="N13" s="147">
        <f t="shared" si="4"/>
        <v>0.6349007646681134</v>
      </c>
      <c r="O13" s="129"/>
      <c r="P13" s="129"/>
      <c r="Q13" s="129"/>
      <c r="R13" s="129"/>
    </row>
    <row r="14" spans="1:18" ht="14.25" customHeight="1">
      <c r="A14" s="49"/>
      <c r="B14" s="49">
        <v>150</v>
      </c>
      <c r="C14" s="49">
        <v>1.5</v>
      </c>
      <c r="D14" s="146">
        <f t="shared" si="0"/>
        <v>147</v>
      </c>
      <c r="E14" s="49" t="s">
        <v>183</v>
      </c>
      <c r="F14" s="49">
        <v>140</v>
      </c>
      <c r="G14" s="49">
        <v>401</v>
      </c>
      <c r="H14" s="49">
        <v>3.4000000000000002E-2</v>
      </c>
      <c r="I14" s="49">
        <f>Summary!$C$19</f>
        <v>20</v>
      </c>
      <c r="J14" s="147">
        <f t="shared" si="5"/>
        <v>50</v>
      </c>
      <c r="K14" s="49">
        <f t="shared" si="1"/>
        <v>7.4999999999999997E-2</v>
      </c>
      <c r="L14" s="49">
        <f t="shared" si="2"/>
        <v>7.3499999999999996E-2</v>
      </c>
      <c r="M14" s="49">
        <f t="shared" si="3"/>
        <v>9.5000000000000001E-2</v>
      </c>
      <c r="N14" s="147">
        <f t="shared" si="4"/>
        <v>0.90370860132936037</v>
      </c>
      <c r="O14" s="129"/>
      <c r="P14" s="129"/>
      <c r="Q14" s="129"/>
      <c r="R14" s="129"/>
    </row>
    <row r="15" spans="1:18" ht="14.25" customHeight="1">
      <c r="A15" s="49"/>
      <c r="B15" s="49">
        <v>200</v>
      </c>
      <c r="C15" s="49">
        <v>1.5</v>
      </c>
      <c r="D15" s="146">
        <f t="shared" si="0"/>
        <v>197</v>
      </c>
      <c r="E15" s="49" t="s">
        <v>183</v>
      </c>
      <c r="F15" s="49">
        <v>140</v>
      </c>
      <c r="G15" s="49">
        <v>401</v>
      </c>
      <c r="H15" s="49">
        <v>3.4000000000000002E-2</v>
      </c>
      <c r="I15" s="49">
        <f>Summary!$C$19</f>
        <v>20</v>
      </c>
      <c r="J15" s="147">
        <f t="shared" si="5"/>
        <v>66.666666666666671</v>
      </c>
      <c r="K15" s="49">
        <f t="shared" si="1"/>
        <v>0.1</v>
      </c>
      <c r="L15" s="49">
        <f t="shared" si="2"/>
        <v>9.8500000000000004E-2</v>
      </c>
      <c r="M15" s="49">
        <f t="shared" si="3"/>
        <v>0.12000000000000001</v>
      </c>
      <c r="N15" s="147">
        <f t="shared" si="4"/>
        <v>1.1717024704695835</v>
      </c>
      <c r="O15" s="129"/>
      <c r="P15" s="129"/>
      <c r="Q15" s="129"/>
      <c r="R15" s="129"/>
    </row>
    <row r="16" spans="1:18" ht="14.25" customHeight="1">
      <c r="A16" s="49"/>
      <c r="B16" s="49">
        <v>250</v>
      </c>
      <c r="C16" s="49">
        <v>1.5</v>
      </c>
      <c r="D16" s="146">
        <f t="shared" si="0"/>
        <v>247</v>
      </c>
      <c r="E16" s="49" t="s">
        <v>183</v>
      </c>
      <c r="F16" s="49">
        <v>140</v>
      </c>
      <c r="G16" s="49">
        <v>401</v>
      </c>
      <c r="H16" s="49">
        <v>3.4000000000000002E-2</v>
      </c>
      <c r="I16" s="49">
        <f>Summary!$C$19</f>
        <v>20</v>
      </c>
      <c r="J16" s="147">
        <f t="shared" si="5"/>
        <v>83.333333333333329</v>
      </c>
      <c r="K16" s="49">
        <f t="shared" si="1"/>
        <v>0.125</v>
      </c>
      <c r="L16" s="49">
        <f t="shared" si="2"/>
        <v>0.1235</v>
      </c>
      <c r="M16" s="49">
        <f t="shared" si="3"/>
        <v>0.14499999999999999</v>
      </c>
      <c r="N16" s="147">
        <f t="shared" si="4"/>
        <v>1.439338628965855</v>
      </c>
      <c r="O16" s="129"/>
      <c r="P16" s="129"/>
      <c r="Q16" s="129"/>
      <c r="R16" s="129"/>
    </row>
    <row r="17" spans="1:18" ht="14.25" customHeight="1">
      <c r="A17" s="49"/>
      <c r="B17" s="129"/>
      <c r="C17" s="129"/>
      <c r="D17" s="49"/>
      <c r="E17" s="129"/>
      <c r="F17" s="129"/>
      <c r="G17" s="129"/>
      <c r="H17" s="129"/>
      <c r="I17" s="129"/>
      <c r="J17" s="138"/>
      <c r="K17" s="129"/>
      <c r="L17" s="129"/>
      <c r="M17" s="129"/>
      <c r="N17" s="129"/>
      <c r="O17" s="129"/>
      <c r="P17" s="129"/>
      <c r="Q17" s="129"/>
      <c r="R17" s="129"/>
    </row>
    <row r="18" spans="1:18" ht="14.25" customHeight="1">
      <c r="A18" s="129"/>
      <c r="B18" s="129"/>
      <c r="C18" s="129"/>
      <c r="D18" s="49"/>
      <c r="E18" s="129"/>
      <c r="F18" s="129"/>
      <c r="G18" s="129"/>
      <c r="H18" s="129"/>
      <c r="I18" s="129"/>
      <c r="J18" s="138"/>
      <c r="K18" s="129"/>
      <c r="L18" s="129"/>
      <c r="M18" s="129"/>
      <c r="N18" s="129"/>
      <c r="O18" s="129"/>
      <c r="P18" s="129"/>
      <c r="Q18" s="129"/>
      <c r="R18" s="129"/>
    </row>
    <row r="19" spans="1:18" ht="14.25" customHeight="1">
      <c r="A19" s="129"/>
      <c r="B19" s="129"/>
      <c r="C19" s="129"/>
      <c r="D19" s="49"/>
      <c r="E19" s="129"/>
      <c r="F19" s="129"/>
      <c r="G19" s="129"/>
      <c r="H19" s="129"/>
      <c r="I19" s="129"/>
      <c r="J19" s="138"/>
      <c r="K19" s="129"/>
      <c r="L19" s="129"/>
      <c r="M19" s="129"/>
      <c r="N19" s="129"/>
      <c r="O19" s="129"/>
      <c r="P19" s="129"/>
      <c r="Q19" s="129"/>
      <c r="R19" s="129"/>
    </row>
    <row r="20" spans="1:18" ht="14.25" customHeight="1">
      <c r="A20" s="129"/>
      <c r="B20" s="129"/>
      <c r="C20" s="129"/>
      <c r="D20" s="49"/>
      <c r="E20" s="129"/>
      <c r="F20" s="129"/>
      <c r="G20" s="129"/>
      <c r="H20" s="129"/>
      <c r="I20" s="129"/>
      <c r="J20" s="138"/>
      <c r="K20" s="129"/>
      <c r="L20" s="129"/>
      <c r="M20" s="129"/>
      <c r="N20" s="129"/>
      <c r="O20" s="129"/>
      <c r="P20" s="129"/>
      <c r="Q20" s="129"/>
      <c r="R20" s="129"/>
    </row>
    <row r="21" spans="1:18" ht="14.25" customHeight="1">
      <c r="A21" s="129"/>
      <c r="B21" s="129"/>
      <c r="C21" s="129"/>
      <c r="D21" s="49"/>
      <c r="E21" s="129"/>
      <c r="F21" s="129"/>
      <c r="G21" s="129"/>
      <c r="H21" s="129"/>
      <c r="I21" s="129"/>
      <c r="J21" s="138"/>
      <c r="K21" s="129"/>
      <c r="L21" s="129"/>
      <c r="M21" s="129"/>
      <c r="N21" s="129"/>
      <c r="O21" s="129"/>
      <c r="P21" s="129"/>
      <c r="Q21" s="129"/>
      <c r="R21" s="129"/>
    </row>
    <row r="22" spans="1:18" ht="14.25" customHeight="1">
      <c r="A22" s="129"/>
      <c r="B22" s="129"/>
      <c r="C22" s="129"/>
      <c r="D22" s="49"/>
      <c r="E22" s="129"/>
      <c r="F22" s="129"/>
      <c r="G22" s="129"/>
      <c r="H22" s="129"/>
      <c r="I22" s="129"/>
      <c r="J22" s="138"/>
      <c r="K22" s="129"/>
      <c r="L22" s="129"/>
      <c r="M22" s="129"/>
      <c r="N22" s="129"/>
      <c r="O22" s="129"/>
      <c r="P22" s="129"/>
      <c r="Q22" s="129"/>
      <c r="R22" s="129"/>
    </row>
    <row r="23" spans="1:18" ht="14.25" customHeight="1">
      <c r="A23" s="129"/>
      <c r="B23" s="148" t="s">
        <v>186</v>
      </c>
      <c r="C23" s="129"/>
      <c r="D23" s="49"/>
      <c r="E23" s="129"/>
      <c r="F23" s="129"/>
      <c r="G23" s="129"/>
      <c r="H23" s="129"/>
      <c r="I23" s="129"/>
      <c r="J23" s="138"/>
      <c r="K23" s="129"/>
      <c r="L23" s="129"/>
      <c r="M23" s="129"/>
      <c r="N23" s="129"/>
      <c r="O23" s="129"/>
      <c r="P23" s="129"/>
      <c r="Q23" s="129"/>
      <c r="R23" s="129"/>
    </row>
    <row r="24" spans="1:18" ht="14.25" customHeight="1">
      <c r="A24" s="129"/>
      <c r="B24" s="129"/>
      <c r="C24" s="129"/>
      <c r="D24" s="49"/>
      <c r="E24" s="129"/>
      <c r="F24" s="129"/>
      <c r="G24" s="129"/>
      <c r="H24" s="129"/>
      <c r="I24" s="129"/>
      <c r="J24" s="138"/>
      <c r="K24" s="129"/>
      <c r="L24" s="129"/>
      <c r="M24" s="129"/>
      <c r="N24" s="129"/>
      <c r="O24" s="129"/>
      <c r="P24" s="129"/>
      <c r="Q24" s="129"/>
      <c r="R24" s="129"/>
    </row>
    <row r="25" spans="1:18" ht="22.8">
      <c r="A25" s="129"/>
      <c r="B25" s="149" t="s">
        <v>187</v>
      </c>
      <c r="C25" s="129"/>
      <c r="D25" s="49"/>
      <c r="E25" s="129"/>
      <c r="F25" s="129"/>
      <c r="G25" s="129"/>
      <c r="H25" s="129"/>
      <c r="I25" s="129"/>
      <c r="J25" s="138"/>
      <c r="K25" s="129"/>
      <c r="L25" s="129"/>
      <c r="M25" s="129"/>
      <c r="N25" s="129"/>
      <c r="O25" s="129"/>
      <c r="P25" s="129"/>
      <c r="Q25" s="129"/>
      <c r="R25" s="129"/>
    </row>
    <row r="26" spans="1:18" ht="14.25" customHeight="1">
      <c r="A26" s="129"/>
      <c r="B26" s="129"/>
      <c r="C26" s="129"/>
      <c r="D26" s="129"/>
      <c r="E26" s="129"/>
      <c r="F26" s="129"/>
      <c r="G26" s="129"/>
      <c r="H26" s="129"/>
      <c r="I26" s="129"/>
      <c r="J26" s="138"/>
      <c r="K26" s="129"/>
      <c r="L26" s="129"/>
      <c r="M26" s="129"/>
      <c r="N26" s="129"/>
      <c r="O26" s="129"/>
      <c r="P26" s="129"/>
      <c r="Q26" s="129"/>
      <c r="R26" s="129"/>
    </row>
    <row r="27" spans="1:18" ht="14.25" customHeight="1">
      <c r="A27" s="129"/>
      <c r="B27" s="148" t="s">
        <v>188</v>
      </c>
      <c r="C27" s="129"/>
      <c r="D27" s="129"/>
      <c r="E27" s="129"/>
      <c r="F27" s="129"/>
      <c r="G27" s="129"/>
      <c r="H27" s="129"/>
      <c r="I27" s="129"/>
      <c r="J27" s="138"/>
      <c r="K27" s="129"/>
      <c r="L27" s="129"/>
      <c r="M27" s="129"/>
      <c r="N27" s="129"/>
      <c r="O27" s="129"/>
      <c r="P27" s="129"/>
      <c r="Q27" s="129"/>
      <c r="R27" s="129"/>
    </row>
    <row r="28" spans="1:18" ht="14.25" customHeight="1">
      <c r="A28" s="129"/>
      <c r="B28" s="129"/>
      <c r="C28" s="129"/>
      <c r="D28" s="129"/>
      <c r="E28" s="129"/>
      <c r="F28" s="129"/>
      <c r="G28" s="129"/>
      <c r="H28" s="129"/>
      <c r="I28" s="129"/>
      <c r="J28" s="138"/>
      <c r="K28" s="129"/>
      <c r="L28" s="129"/>
      <c r="M28" s="129"/>
      <c r="N28" s="129"/>
      <c r="O28" s="129"/>
      <c r="P28" s="129"/>
      <c r="Q28" s="129"/>
      <c r="R28" s="129"/>
    </row>
    <row r="29" spans="1:18" ht="14.25" customHeight="1">
      <c r="A29" s="129"/>
      <c r="B29" s="129"/>
      <c r="C29" s="129"/>
      <c r="D29" s="129"/>
      <c r="E29" s="129"/>
      <c r="F29" s="129"/>
      <c r="G29" s="129"/>
      <c r="H29" s="129"/>
      <c r="I29" s="129"/>
      <c r="J29" s="138"/>
      <c r="K29" s="129"/>
      <c r="L29" s="129"/>
      <c r="M29" s="129"/>
      <c r="N29" s="129"/>
      <c r="O29" s="129"/>
      <c r="P29" s="129"/>
      <c r="Q29" s="129"/>
      <c r="R29" s="129"/>
    </row>
    <row r="30" spans="1:18" ht="14.25" customHeight="1">
      <c r="A30" s="129"/>
      <c r="B30" s="129"/>
      <c r="C30" s="129"/>
      <c r="D30" s="129"/>
      <c r="E30" s="129"/>
      <c r="F30" s="129"/>
      <c r="G30" s="129"/>
      <c r="H30" s="129"/>
      <c r="I30" s="129"/>
      <c r="J30" s="138"/>
      <c r="K30" s="129"/>
      <c r="L30" s="129"/>
      <c r="M30" s="129"/>
      <c r="N30" s="129"/>
      <c r="O30" s="129"/>
      <c r="P30" s="129"/>
      <c r="Q30" s="129"/>
      <c r="R30" s="129"/>
    </row>
    <row r="31" spans="1:18" ht="14.25" customHeight="1">
      <c r="A31" s="129"/>
      <c r="B31" s="129"/>
      <c r="C31" s="129"/>
      <c r="D31" s="129"/>
      <c r="E31" s="129"/>
      <c r="F31" s="129"/>
      <c r="G31" s="129"/>
      <c r="H31" s="129"/>
      <c r="I31" s="129"/>
      <c r="J31" s="138"/>
      <c r="K31" s="129"/>
      <c r="L31" s="129"/>
      <c r="M31" s="129"/>
      <c r="N31" s="129"/>
      <c r="O31" s="129"/>
      <c r="P31" s="129"/>
      <c r="Q31" s="129"/>
      <c r="R31" s="129"/>
    </row>
    <row r="32" spans="1:18" ht="14.25" customHeight="1">
      <c r="A32" s="129"/>
      <c r="B32" s="129"/>
      <c r="C32" s="129"/>
      <c r="D32" s="129"/>
      <c r="E32" s="129"/>
      <c r="F32" s="129"/>
      <c r="G32" s="129"/>
      <c r="H32" s="129"/>
      <c r="I32" s="129"/>
      <c r="J32" s="138"/>
      <c r="K32" s="129"/>
      <c r="L32" s="129"/>
      <c r="M32" s="129"/>
      <c r="N32" s="129"/>
      <c r="O32" s="129"/>
      <c r="P32" s="129"/>
      <c r="Q32" s="129"/>
      <c r="R32" s="129"/>
    </row>
    <row r="33" spans="1:18" ht="14.25" customHeight="1">
      <c r="A33" s="129"/>
      <c r="B33" s="129"/>
      <c r="C33" s="129"/>
      <c r="D33" s="129"/>
      <c r="E33" s="129"/>
      <c r="F33" s="129"/>
      <c r="G33" s="129"/>
      <c r="H33" s="129"/>
      <c r="I33" s="129"/>
      <c r="J33" s="138"/>
      <c r="K33" s="129"/>
      <c r="L33" s="129"/>
      <c r="M33" s="129"/>
      <c r="N33" s="129"/>
      <c r="O33" s="129"/>
      <c r="P33" s="129"/>
      <c r="Q33" s="129"/>
      <c r="R33" s="129"/>
    </row>
    <row r="34" spans="1:18" ht="14.25" customHeight="1">
      <c r="A34" s="129"/>
      <c r="B34" s="129"/>
      <c r="C34" s="129"/>
      <c r="D34" s="129"/>
      <c r="E34" s="129"/>
      <c r="F34" s="129"/>
      <c r="G34" s="129"/>
      <c r="H34" s="129"/>
      <c r="I34" s="129"/>
      <c r="J34" s="138"/>
      <c r="K34" s="129"/>
      <c r="L34" s="129"/>
      <c r="M34" s="129"/>
      <c r="N34" s="129"/>
      <c r="O34" s="129"/>
      <c r="P34" s="129"/>
      <c r="Q34" s="129"/>
      <c r="R34" s="129"/>
    </row>
    <row r="35" spans="1:18" ht="14.25" customHeight="1">
      <c r="A35" s="129"/>
      <c r="B35" s="129"/>
      <c r="C35" s="129"/>
      <c r="D35" s="129"/>
      <c r="E35" s="129"/>
      <c r="F35" s="129"/>
      <c r="G35" s="129"/>
      <c r="H35" s="129"/>
      <c r="I35" s="129"/>
      <c r="J35" s="138"/>
      <c r="K35" s="129"/>
      <c r="L35" s="129"/>
      <c r="M35" s="129"/>
      <c r="N35" s="129"/>
      <c r="O35" s="129"/>
      <c r="P35" s="129"/>
      <c r="Q35" s="129"/>
      <c r="R35" s="129"/>
    </row>
    <row r="36" spans="1:18" ht="14.25" customHeight="1">
      <c r="A36" s="129"/>
      <c r="B36" s="129"/>
      <c r="C36" s="129"/>
      <c r="D36" s="129"/>
      <c r="E36" s="129"/>
      <c r="F36" s="129"/>
      <c r="G36" s="129"/>
      <c r="H36" s="129"/>
      <c r="I36" s="129"/>
      <c r="J36" s="138"/>
      <c r="K36" s="129"/>
      <c r="L36" s="129"/>
      <c r="M36" s="129"/>
      <c r="N36" s="129"/>
      <c r="O36" s="129"/>
      <c r="P36" s="129"/>
      <c r="Q36" s="129"/>
      <c r="R36" s="129"/>
    </row>
    <row r="37" spans="1:18" ht="14.25" customHeight="1">
      <c r="A37" s="129"/>
      <c r="B37" s="129"/>
      <c r="C37" s="129"/>
      <c r="D37" s="129"/>
      <c r="E37" s="129"/>
      <c r="F37" s="129"/>
      <c r="G37" s="129"/>
      <c r="H37" s="129"/>
      <c r="I37" s="129"/>
      <c r="J37" s="138"/>
      <c r="K37" s="129"/>
      <c r="L37" s="129"/>
      <c r="M37" s="129"/>
      <c r="N37" s="129"/>
      <c r="O37" s="129"/>
      <c r="P37" s="129"/>
      <c r="Q37" s="129"/>
      <c r="R37" s="129"/>
    </row>
    <row r="38" spans="1:18" ht="14.25" customHeight="1">
      <c r="A38" s="129"/>
      <c r="B38" s="129"/>
      <c r="C38" s="129"/>
      <c r="D38" s="129"/>
      <c r="E38" s="129"/>
      <c r="F38" s="129"/>
      <c r="G38" s="129"/>
      <c r="H38" s="129"/>
      <c r="I38" s="129"/>
      <c r="J38" s="138"/>
      <c r="K38" s="129"/>
      <c r="L38" s="129"/>
      <c r="M38" s="129"/>
      <c r="N38" s="129"/>
      <c r="O38" s="129"/>
      <c r="P38" s="129"/>
      <c r="Q38" s="129"/>
      <c r="R38" s="129"/>
    </row>
    <row r="39" spans="1:18" ht="14.25" customHeight="1">
      <c r="A39" s="129"/>
      <c r="B39" s="129"/>
      <c r="C39" s="129"/>
      <c r="D39" s="129"/>
      <c r="E39" s="129"/>
      <c r="F39" s="129"/>
      <c r="G39" s="129"/>
      <c r="H39" s="129"/>
      <c r="I39" s="129"/>
      <c r="J39" s="138"/>
      <c r="K39" s="129"/>
      <c r="L39" s="129"/>
      <c r="M39" s="129"/>
      <c r="N39" s="129"/>
      <c r="O39" s="129"/>
      <c r="P39" s="129"/>
      <c r="Q39" s="129"/>
      <c r="R39" s="129"/>
    </row>
    <row r="40" spans="1:18" ht="14.25" customHeight="1">
      <c r="A40" s="129"/>
      <c r="B40" s="129"/>
      <c r="C40" s="129"/>
      <c r="D40" s="129"/>
      <c r="E40" s="129"/>
      <c r="F40" s="129"/>
      <c r="G40" s="129"/>
      <c r="H40" s="129"/>
      <c r="I40" s="129"/>
      <c r="J40" s="138"/>
      <c r="K40" s="129"/>
      <c r="L40" s="129"/>
      <c r="M40" s="129"/>
      <c r="N40" s="129"/>
      <c r="O40" s="129"/>
      <c r="P40" s="129"/>
      <c r="Q40" s="129"/>
      <c r="R40" s="129"/>
    </row>
    <row r="41" spans="1:18" ht="14.25" customHeight="1">
      <c r="A41" s="129"/>
      <c r="B41" s="129"/>
      <c r="C41" s="129"/>
      <c r="D41" s="129"/>
      <c r="E41" s="129"/>
      <c r="F41" s="129"/>
      <c r="G41" s="129"/>
      <c r="H41" s="129"/>
      <c r="I41" s="129"/>
      <c r="J41" s="138"/>
      <c r="K41" s="129"/>
      <c r="L41" s="129"/>
      <c r="M41" s="129"/>
      <c r="N41" s="129"/>
      <c r="O41" s="129"/>
      <c r="P41" s="129"/>
      <c r="Q41" s="129"/>
      <c r="R41" s="129"/>
    </row>
    <row r="42" spans="1:18" ht="14.25" customHeight="1">
      <c r="A42" s="129"/>
      <c r="B42" s="129"/>
      <c r="C42" s="129"/>
      <c r="D42" s="129"/>
      <c r="E42" s="129"/>
      <c r="F42" s="129"/>
      <c r="G42" s="129"/>
      <c r="H42" s="129"/>
      <c r="I42" s="129"/>
      <c r="J42" s="138"/>
      <c r="K42" s="129"/>
      <c r="L42" s="129"/>
      <c r="M42" s="129"/>
      <c r="N42" s="129"/>
      <c r="O42" s="129"/>
      <c r="P42" s="129"/>
      <c r="Q42" s="129"/>
      <c r="R42" s="129"/>
    </row>
    <row r="43" spans="1:18" ht="14.25" customHeight="1">
      <c r="A43" s="129"/>
      <c r="B43" s="129"/>
      <c r="C43" s="129"/>
      <c r="D43" s="129"/>
      <c r="E43" s="129"/>
      <c r="F43" s="129"/>
      <c r="G43" s="129"/>
      <c r="H43" s="129"/>
      <c r="I43" s="129"/>
      <c r="J43" s="138"/>
      <c r="K43" s="129"/>
      <c r="L43" s="129"/>
      <c r="M43" s="129"/>
      <c r="N43" s="129"/>
      <c r="O43" s="129"/>
      <c r="P43" s="129"/>
      <c r="Q43" s="129"/>
      <c r="R43" s="129"/>
    </row>
    <row r="44" spans="1:18" ht="14.25" customHeight="1">
      <c r="A44" s="129"/>
      <c r="B44" s="129"/>
      <c r="C44" s="129"/>
      <c r="D44" s="129"/>
      <c r="E44" s="129"/>
      <c r="F44" s="129"/>
      <c r="G44" s="129"/>
      <c r="H44" s="129"/>
      <c r="I44" s="129"/>
      <c r="J44" s="138"/>
      <c r="K44" s="129"/>
      <c r="L44" s="129"/>
      <c r="M44" s="129"/>
      <c r="N44" s="129"/>
      <c r="O44" s="129"/>
      <c r="P44" s="129"/>
      <c r="Q44" s="129"/>
      <c r="R44" s="129"/>
    </row>
    <row r="45" spans="1:18" ht="14.25" customHeight="1">
      <c r="A45" s="129"/>
      <c r="B45" s="129"/>
      <c r="C45" s="129"/>
      <c r="D45" s="129"/>
      <c r="E45" s="129"/>
      <c r="F45" s="129"/>
      <c r="G45" s="129"/>
      <c r="H45" s="129"/>
      <c r="I45" s="129"/>
      <c r="J45" s="138"/>
      <c r="K45" s="129"/>
      <c r="L45" s="129"/>
      <c r="M45" s="129"/>
      <c r="N45" s="129"/>
      <c r="O45" s="129"/>
      <c r="P45" s="129"/>
      <c r="Q45" s="129"/>
      <c r="R45" s="129"/>
    </row>
    <row r="46" spans="1:18" ht="14.25" customHeight="1">
      <c r="A46" s="129"/>
      <c r="B46" s="129"/>
      <c r="C46" s="129"/>
      <c r="D46" s="129"/>
      <c r="E46" s="129"/>
      <c r="F46" s="129"/>
      <c r="G46" s="129"/>
      <c r="H46" s="129"/>
      <c r="I46" s="129"/>
      <c r="J46" s="138"/>
      <c r="K46" s="129"/>
      <c r="L46" s="129"/>
      <c r="M46" s="129"/>
      <c r="N46" s="129"/>
      <c r="O46" s="129"/>
      <c r="P46" s="129"/>
      <c r="Q46" s="129"/>
      <c r="R46" s="129"/>
    </row>
    <row r="47" spans="1:18" ht="14.25" customHeight="1">
      <c r="A47" s="129"/>
      <c r="B47" s="129"/>
      <c r="C47" s="129"/>
      <c r="D47" s="129"/>
      <c r="E47" s="129"/>
      <c r="F47" s="129"/>
      <c r="G47" s="129"/>
      <c r="H47" s="129"/>
      <c r="I47" s="129"/>
      <c r="J47" s="138"/>
      <c r="K47" s="129"/>
      <c r="L47" s="129"/>
      <c r="M47" s="129"/>
      <c r="N47" s="129"/>
      <c r="O47" s="129"/>
      <c r="P47" s="129"/>
      <c r="Q47" s="129"/>
      <c r="R47" s="129"/>
    </row>
    <row r="48" spans="1:18" ht="14.25" customHeight="1">
      <c r="A48" s="129"/>
      <c r="B48" s="129"/>
      <c r="C48" s="129"/>
      <c r="D48" s="129"/>
      <c r="E48" s="129"/>
      <c r="F48" s="129"/>
      <c r="G48" s="129"/>
      <c r="H48" s="129"/>
      <c r="I48" s="129"/>
      <c r="J48" s="138"/>
      <c r="K48" s="129"/>
      <c r="L48" s="129"/>
      <c r="M48" s="129"/>
      <c r="N48" s="129"/>
      <c r="O48" s="129"/>
      <c r="P48" s="129"/>
      <c r="Q48" s="129"/>
      <c r="R48" s="129"/>
    </row>
    <row r="49" spans="1:18" ht="14.25" customHeight="1">
      <c r="A49" s="129"/>
      <c r="B49" s="129"/>
      <c r="C49" s="129"/>
      <c r="D49" s="129"/>
      <c r="E49" s="129"/>
      <c r="F49" s="129"/>
      <c r="G49" s="129"/>
      <c r="H49" s="129"/>
      <c r="I49" s="129"/>
      <c r="J49" s="138"/>
      <c r="K49" s="129"/>
      <c r="L49" s="129"/>
      <c r="M49" s="129"/>
      <c r="N49" s="129"/>
      <c r="O49" s="129"/>
      <c r="P49" s="129"/>
      <c r="Q49" s="129"/>
      <c r="R49" s="129"/>
    </row>
    <row r="50" spans="1:18" ht="14.25" customHeight="1">
      <c r="A50" s="129"/>
      <c r="B50" s="129"/>
      <c r="C50" s="129"/>
      <c r="D50" s="129"/>
      <c r="E50" s="129"/>
      <c r="F50" s="129"/>
      <c r="G50" s="129"/>
      <c r="H50" s="129"/>
      <c r="I50" s="129"/>
      <c r="J50" s="138"/>
      <c r="K50" s="129"/>
      <c r="L50" s="129"/>
      <c r="M50" s="129"/>
      <c r="N50" s="129"/>
      <c r="O50" s="129"/>
      <c r="P50" s="129"/>
      <c r="Q50" s="129"/>
      <c r="R50" s="129"/>
    </row>
    <row r="51" spans="1:18" ht="14.25" customHeight="1">
      <c r="A51" s="129"/>
      <c r="B51" s="129"/>
      <c r="C51" s="129"/>
      <c r="D51" s="129"/>
      <c r="E51" s="129"/>
      <c r="F51" s="129"/>
      <c r="G51" s="129"/>
      <c r="H51" s="129"/>
      <c r="I51" s="129"/>
      <c r="J51" s="138"/>
      <c r="K51" s="129"/>
      <c r="L51" s="129"/>
      <c r="M51" s="129"/>
      <c r="N51" s="129"/>
      <c r="O51" s="129"/>
      <c r="P51" s="129"/>
      <c r="Q51" s="129"/>
      <c r="R51" s="129"/>
    </row>
    <row r="52" spans="1:18" ht="14.25" customHeight="1">
      <c r="A52" s="129"/>
      <c r="B52" s="129"/>
      <c r="C52" s="129"/>
      <c r="D52" s="129"/>
      <c r="E52" s="129"/>
      <c r="F52" s="129"/>
      <c r="G52" s="129"/>
      <c r="H52" s="129"/>
      <c r="I52" s="129"/>
      <c r="J52" s="138"/>
      <c r="K52" s="129"/>
      <c r="L52" s="129"/>
      <c r="M52" s="129"/>
      <c r="N52" s="129"/>
      <c r="O52" s="129"/>
      <c r="P52" s="129"/>
      <c r="Q52" s="129"/>
      <c r="R52" s="129"/>
    </row>
    <row r="53" spans="1:18" ht="14.25" customHeight="1">
      <c r="A53" s="129"/>
      <c r="B53" s="129"/>
      <c r="C53" s="129"/>
      <c r="D53" s="129"/>
      <c r="E53" s="129"/>
      <c r="F53" s="129"/>
      <c r="G53" s="129"/>
      <c r="H53" s="129"/>
      <c r="I53" s="129"/>
      <c r="J53" s="138"/>
      <c r="K53" s="129"/>
      <c r="L53" s="129"/>
      <c r="M53" s="129"/>
      <c r="N53" s="129"/>
      <c r="O53" s="129"/>
      <c r="P53" s="129"/>
      <c r="Q53" s="129"/>
      <c r="R53" s="129"/>
    </row>
    <row r="54" spans="1:18" ht="14.25" customHeight="1">
      <c r="A54" s="129"/>
      <c r="B54" s="129"/>
      <c r="C54" s="129"/>
      <c r="D54" s="129"/>
      <c r="E54" s="129"/>
      <c r="F54" s="129"/>
      <c r="G54" s="129"/>
      <c r="H54" s="129"/>
      <c r="I54" s="129"/>
      <c r="J54" s="138"/>
      <c r="K54" s="129"/>
      <c r="L54" s="129"/>
      <c r="M54" s="129"/>
      <c r="N54" s="129"/>
      <c r="O54" s="129"/>
      <c r="P54" s="129"/>
      <c r="Q54" s="129"/>
      <c r="R54" s="129"/>
    </row>
    <row r="55" spans="1:18" ht="14.25" customHeight="1">
      <c r="A55" s="129"/>
      <c r="B55" s="129"/>
      <c r="C55" s="129"/>
      <c r="D55" s="129"/>
      <c r="E55" s="129"/>
      <c r="F55" s="129"/>
      <c r="G55" s="129"/>
      <c r="H55" s="129"/>
      <c r="I55" s="129"/>
      <c r="J55" s="138"/>
      <c r="K55" s="129"/>
      <c r="L55" s="129"/>
      <c r="M55" s="129"/>
      <c r="N55" s="129"/>
      <c r="O55" s="129"/>
      <c r="P55" s="129"/>
      <c r="Q55" s="129"/>
      <c r="R55" s="129"/>
    </row>
    <row r="56" spans="1:18" ht="14.25" customHeight="1">
      <c r="A56" s="129"/>
      <c r="B56" s="129"/>
      <c r="C56" s="129"/>
      <c r="D56" s="129"/>
      <c r="E56" s="129"/>
      <c r="F56" s="129"/>
      <c r="G56" s="129"/>
      <c r="H56" s="129"/>
      <c r="I56" s="129"/>
      <c r="J56" s="138"/>
      <c r="K56" s="129"/>
      <c r="L56" s="129"/>
      <c r="M56" s="129"/>
      <c r="N56" s="129"/>
      <c r="O56" s="129"/>
      <c r="P56" s="129"/>
      <c r="Q56" s="129"/>
      <c r="R56" s="129"/>
    </row>
    <row r="57" spans="1:18" ht="14.25" customHeight="1">
      <c r="A57" s="129"/>
      <c r="B57" s="129"/>
      <c r="C57" s="129"/>
      <c r="D57" s="129"/>
      <c r="E57" s="129"/>
      <c r="F57" s="129"/>
      <c r="G57" s="129"/>
      <c r="H57" s="129"/>
      <c r="I57" s="129"/>
      <c r="J57" s="138"/>
      <c r="K57" s="129"/>
      <c r="L57" s="129"/>
      <c r="M57" s="129"/>
      <c r="N57" s="129"/>
      <c r="O57" s="129"/>
      <c r="P57" s="129"/>
      <c r="Q57" s="129"/>
      <c r="R57" s="129"/>
    </row>
    <row r="58" spans="1:18" ht="14.25" customHeight="1">
      <c r="A58" s="129"/>
      <c r="B58" s="129"/>
      <c r="C58" s="129"/>
      <c r="D58" s="129"/>
      <c r="E58" s="129"/>
      <c r="F58" s="129"/>
      <c r="G58" s="129"/>
      <c r="H58" s="129"/>
      <c r="I58" s="129"/>
      <c r="J58" s="138"/>
      <c r="K58" s="129"/>
      <c r="L58" s="129"/>
      <c r="M58" s="129"/>
      <c r="N58" s="129"/>
      <c r="O58" s="129"/>
      <c r="P58" s="129"/>
      <c r="Q58" s="129"/>
      <c r="R58" s="129"/>
    </row>
    <row r="59" spans="1:18" ht="14.25" customHeight="1">
      <c r="A59" s="129"/>
      <c r="B59" s="129"/>
      <c r="C59" s="129"/>
      <c r="D59" s="129"/>
      <c r="E59" s="129"/>
      <c r="F59" s="129"/>
      <c r="G59" s="129"/>
      <c r="H59" s="129"/>
      <c r="I59" s="129"/>
      <c r="J59" s="138"/>
      <c r="K59" s="129"/>
      <c r="L59" s="129"/>
      <c r="M59" s="129"/>
      <c r="N59" s="129"/>
      <c r="O59" s="129"/>
      <c r="P59" s="129"/>
      <c r="Q59" s="129"/>
      <c r="R59" s="129"/>
    </row>
    <row r="60" spans="1:18" ht="14.25" customHeight="1">
      <c r="A60" s="129"/>
      <c r="B60" s="129"/>
      <c r="C60" s="129"/>
      <c r="D60" s="129"/>
      <c r="E60" s="129"/>
      <c r="F60" s="129"/>
      <c r="G60" s="129"/>
      <c r="H60" s="129"/>
      <c r="I60" s="129"/>
      <c r="J60" s="138"/>
      <c r="K60" s="129"/>
      <c r="L60" s="129"/>
      <c r="M60" s="129"/>
      <c r="N60" s="129"/>
      <c r="O60" s="129"/>
      <c r="P60" s="129"/>
      <c r="Q60" s="129"/>
      <c r="R60" s="129"/>
    </row>
    <row r="61" spans="1:18" ht="14.25" customHeight="1">
      <c r="A61" s="129"/>
      <c r="B61" s="129"/>
      <c r="C61" s="129"/>
      <c r="D61" s="129"/>
      <c r="E61" s="129"/>
      <c r="F61" s="129"/>
      <c r="G61" s="129"/>
      <c r="H61" s="129"/>
      <c r="I61" s="129"/>
      <c r="J61" s="138"/>
      <c r="K61" s="129"/>
      <c r="L61" s="129"/>
      <c r="M61" s="129"/>
      <c r="N61" s="129"/>
      <c r="O61" s="129"/>
      <c r="P61" s="129"/>
      <c r="Q61" s="129"/>
      <c r="R61" s="129"/>
    </row>
    <row r="62" spans="1:18" ht="14.25" customHeight="1">
      <c r="A62" s="129"/>
      <c r="B62" s="129"/>
      <c r="C62" s="129"/>
      <c r="D62" s="129"/>
      <c r="E62" s="129"/>
      <c r="F62" s="129"/>
      <c r="G62" s="129"/>
      <c r="H62" s="129"/>
      <c r="I62" s="129"/>
      <c r="J62" s="138"/>
      <c r="K62" s="129"/>
      <c r="L62" s="129"/>
      <c r="M62" s="129"/>
      <c r="N62" s="129"/>
      <c r="O62" s="129"/>
      <c r="P62" s="129"/>
      <c r="Q62" s="129"/>
      <c r="R62" s="129"/>
    </row>
    <row r="63" spans="1:18" ht="14.25" customHeight="1">
      <c r="A63" s="129"/>
      <c r="B63" s="129"/>
      <c r="C63" s="129"/>
      <c r="D63" s="129"/>
      <c r="E63" s="129"/>
      <c r="F63" s="129"/>
      <c r="G63" s="129"/>
      <c r="H63" s="129"/>
      <c r="I63" s="129"/>
      <c r="J63" s="138"/>
      <c r="K63" s="129"/>
      <c r="L63" s="129"/>
      <c r="M63" s="129"/>
      <c r="N63" s="129"/>
      <c r="O63" s="129"/>
      <c r="P63" s="129"/>
      <c r="Q63" s="129"/>
      <c r="R63" s="129"/>
    </row>
    <row r="64" spans="1:18" ht="14.25" customHeight="1">
      <c r="A64" s="129"/>
      <c r="B64" s="129"/>
      <c r="C64" s="129"/>
      <c r="D64" s="129"/>
      <c r="E64" s="129"/>
      <c r="F64" s="129"/>
      <c r="G64" s="129"/>
      <c r="H64" s="129"/>
      <c r="I64" s="129"/>
      <c r="J64" s="138"/>
      <c r="K64" s="129"/>
      <c r="L64" s="129"/>
      <c r="M64" s="129"/>
      <c r="N64" s="129"/>
      <c r="O64" s="129"/>
      <c r="P64" s="129"/>
      <c r="Q64" s="129"/>
      <c r="R64" s="129"/>
    </row>
    <row r="65" spans="1:18" ht="14.25" customHeight="1">
      <c r="A65" s="129"/>
      <c r="B65" s="129"/>
      <c r="C65" s="129"/>
      <c r="D65" s="129"/>
      <c r="E65" s="129"/>
      <c r="F65" s="129"/>
      <c r="G65" s="129"/>
      <c r="H65" s="129"/>
      <c r="I65" s="129"/>
      <c r="J65" s="138"/>
      <c r="K65" s="129"/>
      <c r="L65" s="129"/>
      <c r="M65" s="129"/>
      <c r="N65" s="129"/>
      <c r="O65" s="129"/>
      <c r="P65" s="129"/>
      <c r="Q65" s="129"/>
      <c r="R65" s="129"/>
    </row>
    <row r="66" spans="1:18" ht="14.25" customHeight="1">
      <c r="A66" s="129"/>
      <c r="B66" s="129"/>
      <c r="C66" s="129"/>
      <c r="D66" s="129"/>
      <c r="E66" s="129"/>
      <c r="F66" s="129"/>
      <c r="G66" s="129"/>
      <c r="H66" s="129"/>
      <c r="I66" s="129"/>
      <c r="J66" s="138"/>
      <c r="K66" s="129"/>
      <c r="L66" s="129"/>
      <c r="M66" s="129"/>
      <c r="N66" s="129"/>
      <c r="O66" s="129"/>
      <c r="P66" s="129"/>
      <c r="Q66" s="129"/>
      <c r="R66" s="129"/>
    </row>
    <row r="67" spans="1:18" ht="14.25" customHeight="1">
      <c r="A67" s="129"/>
      <c r="B67" s="129"/>
      <c r="C67" s="129"/>
      <c r="D67" s="129"/>
      <c r="E67" s="129"/>
      <c r="F67" s="129"/>
      <c r="G67" s="129"/>
      <c r="H67" s="129"/>
      <c r="I67" s="129"/>
      <c r="J67" s="138"/>
      <c r="K67" s="129"/>
      <c r="L67" s="129"/>
      <c r="M67" s="129"/>
      <c r="N67" s="129"/>
      <c r="O67" s="129"/>
      <c r="P67" s="129"/>
      <c r="Q67" s="129"/>
      <c r="R67" s="129"/>
    </row>
    <row r="68" spans="1:18" ht="14.25" customHeight="1">
      <c r="A68" s="129"/>
      <c r="B68" s="129"/>
      <c r="C68" s="129"/>
      <c r="D68" s="129"/>
      <c r="E68" s="129"/>
      <c r="F68" s="129"/>
      <c r="G68" s="129"/>
      <c r="H68" s="129"/>
      <c r="I68" s="129"/>
      <c r="J68" s="138"/>
      <c r="K68" s="129"/>
      <c r="L68" s="129"/>
      <c r="M68" s="129"/>
      <c r="N68" s="129"/>
      <c r="O68" s="129"/>
      <c r="P68" s="129"/>
      <c r="Q68" s="129"/>
      <c r="R68" s="129"/>
    </row>
    <row r="69" spans="1:18" ht="14.25" customHeight="1">
      <c r="A69" s="129"/>
      <c r="B69" s="129"/>
      <c r="C69" s="129"/>
      <c r="D69" s="129"/>
      <c r="E69" s="129"/>
      <c r="F69" s="129"/>
      <c r="G69" s="129"/>
      <c r="H69" s="129"/>
      <c r="I69" s="129"/>
      <c r="J69" s="138"/>
      <c r="K69" s="129"/>
      <c r="L69" s="129"/>
      <c r="M69" s="129"/>
      <c r="N69" s="129"/>
      <c r="O69" s="129"/>
      <c r="P69" s="129"/>
      <c r="Q69" s="129"/>
      <c r="R69" s="129"/>
    </row>
    <row r="70" spans="1:18" ht="14.25" customHeight="1">
      <c r="A70" s="129"/>
      <c r="B70" s="129"/>
      <c r="C70" s="129"/>
      <c r="D70" s="129"/>
      <c r="E70" s="129"/>
      <c r="F70" s="129"/>
      <c r="G70" s="129"/>
      <c r="H70" s="129"/>
      <c r="I70" s="129"/>
      <c r="J70" s="138"/>
      <c r="K70" s="129"/>
      <c r="L70" s="129"/>
      <c r="M70" s="129"/>
      <c r="N70" s="129"/>
      <c r="O70" s="129"/>
      <c r="P70" s="129"/>
      <c r="Q70" s="129"/>
      <c r="R70" s="129"/>
    </row>
    <row r="71" spans="1:18" ht="14.25" customHeight="1">
      <c r="A71" s="129"/>
      <c r="B71" s="129"/>
      <c r="C71" s="129"/>
      <c r="D71" s="129"/>
      <c r="E71" s="129"/>
      <c r="F71" s="129"/>
      <c r="G71" s="129"/>
      <c r="H71" s="129"/>
      <c r="I71" s="129"/>
      <c r="J71" s="138"/>
      <c r="K71" s="129"/>
      <c r="L71" s="129"/>
      <c r="M71" s="129"/>
      <c r="N71" s="129"/>
      <c r="O71" s="129"/>
      <c r="P71" s="129"/>
      <c r="Q71" s="129"/>
      <c r="R71" s="129"/>
    </row>
    <row r="72" spans="1:18" ht="14.25" customHeight="1">
      <c r="A72" s="129"/>
      <c r="B72" s="129"/>
      <c r="C72" s="129"/>
      <c r="D72" s="129"/>
      <c r="E72" s="129"/>
      <c r="F72" s="129"/>
      <c r="G72" s="129"/>
      <c r="H72" s="129"/>
      <c r="I72" s="129"/>
      <c r="J72" s="138"/>
      <c r="K72" s="129"/>
      <c r="L72" s="129"/>
      <c r="M72" s="129"/>
      <c r="N72" s="129"/>
      <c r="O72" s="129"/>
      <c r="P72" s="129"/>
      <c r="Q72" s="129"/>
      <c r="R72" s="129"/>
    </row>
    <row r="73" spans="1:18" ht="14.25" customHeight="1">
      <c r="A73" s="129"/>
      <c r="B73" s="129"/>
      <c r="C73" s="129"/>
      <c r="D73" s="129"/>
      <c r="E73" s="129"/>
      <c r="F73" s="129"/>
      <c r="G73" s="129"/>
      <c r="H73" s="129"/>
      <c r="I73" s="129"/>
      <c r="J73" s="138"/>
      <c r="K73" s="129"/>
      <c r="L73" s="129"/>
      <c r="M73" s="129"/>
      <c r="N73" s="129"/>
      <c r="O73" s="129"/>
      <c r="P73" s="129"/>
      <c r="Q73" s="129"/>
      <c r="R73" s="129"/>
    </row>
    <row r="74" spans="1:18" ht="14.25" customHeight="1">
      <c r="A74" s="129"/>
      <c r="B74" s="129"/>
      <c r="C74" s="129"/>
      <c r="D74" s="129"/>
      <c r="E74" s="129"/>
      <c r="F74" s="129"/>
      <c r="G74" s="129"/>
      <c r="H74" s="129"/>
      <c r="I74" s="129"/>
      <c r="J74" s="138"/>
      <c r="K74" s="129"/>
      <c r="L74" s="129"/>
      <c r="M74" s="129"/>
      <c r="N74" s="129"/>
      <c r="O74" s="129"/>
      <c r="P74" s="129"/>
      <c r="Q74" s="129"/>
      <c r="R74" s="129"/>
    </row>
    <row r="75" spans="1:18" ht="14.25" customHeight="1">
      <c r="A75" s="129"/>
      <c r="B75" s="129"/>
      <c r="C75" s="129"/>
      <c r="D75" s="129"/>
      <c r="E75" s="129"/>
      <c r="F75" s="129"/>
      <c r="G75" s="129"/>
      <c r="H75" s="129"/>
      <c r="I75" s="129"/>
      <c r="J75" s="138"/>
      <c r="K75" s="129"/>
      <c r="L75" s="129"/>
      <c r="M75" s="129"/>
      <c r="N75" s="129"/>
      <c r="O75" s="129"/>
      <c r="P75" s="129"/>
      <c r="Q75" s="129"/>
      <c r="R75" s="129"/>
    </row>
    <row r="76" spans="1:18" ht="14.25" customHeight="1">
      <c r="A76" s="129"/>
      <c r="B76" s="129"/>
      <c r="C76" s="129"/>
      <c r="D76" s="129"/>
      <c r="E76" s="129"/>
      <c r="F76" s="129"/>
      <c r="G76" s="129"/>
      <c r="H76" s="129"/>
      <c r="I76" s="129"/>
      <c r="J76" s="138"/>
      <c r="K76" s="129"/>
      <c r="L76" s="129"/>
      <c r="M76" s="129"/>
      <c r="N76" s="129"/>
      <c r="O76" s="129"/>
      <c r="P76" s="129"/>
      <c r="Q76" s="129"/>
      <c r="R76" s="129"/>
    </row>
    <row r="77" spans="1:18" ht="14.25" customHeight="1">
      <c r="A77" s="129"/>
      <c r="B77" s="129"/>
      <c r="C77" s="129"/>
      <c r="D77" s="129"/>
      <c r="E77" s="129"/>
      <c r="F77" s="129"/>
      <c r="G77" s="129"/>
      <c r="H77" s="129"/>
      <c r="I77" s="129"/>
      <c r="J77" s="138"/>
      <c r="K77" s="129"/>
      <c r="L77" s="129"/>
      <c r="M77" s="129"/>
      <c r="N77" s="129"/>
      <c r="O77" s="129"/>
      <c r="P77" s="129"/>
      <c r="Q77" s="129"/>
      <c r="R77" s="129"/>
    </row>
    <row r="78" spans="1:18" ht="14.25" customHeight="1">
      <c r="A78" s="129"/>
      <c r="B78" s="129"/>
      <c r="C78" s="129"/>
      <c r="D78" s="129"/>
      <c r="E78" s="129"/>
      <c r="F78" s="129"/>
      <c r="G78" s="129"/>
      <c r="H78" s="129"/>
      <c r="I78" s="129"/>
      <c r="J78" s="138"/>
      <c r="K78" s="129"/>
      <c r="L78" s="129"/>
      <c r="M78" s="129"/>
      <c r="N78" s="129"/>
      <c r="O78" s="129"/>
      <c r="P78" s="129"/>
      <c r="Q78" s="129"/>
      <c r="R78" s="129"/>
    </row>
    <row r="79" spans="1:18" ht="14.25" customHeight="1">
      <c r="A79" s="129"/>
      <c r="B79" s="129"/>
      <c r="C79" s="129"/>
      <c r="D79" s="129"/>
      <c r="E79" s="129"/>
      <c r="F79" s="129"/>
      <c r="G79" s="129"/>
      <c r="H79" s="129"/>
      <c r="I79" s="129"/>
      <c r="J79" s="138"/>
      <c r="K79" s="129"/>
      <c r="L79" s="129"/>
      <c r="M79" s="129"/>
      <c r="N79" s="129"/>
      <c r="O79" s="129"/>
      <c r="P79" s="129"/>
      <c r="Q79" s="129"/>
      <c r="R79" s="129"/>
    </row>
    <row r="80" spans="1:18" ht="14.25" customHeight="1">
      <c r="A80" s="129"/>
      <c r="B80" s="129"/>
      <c r="C80" s="129"/>
      <c r="D80" s="129"/>
      <c r="E80" s="129"/>
      <c r="F80" s="129"/>
      <c r="G80" s="129"/>
      <c r="H80" s="129"/>
      <c r="I80" s="129"/>
      <c r="J80" s="138"/>
      <c r="K80" s="129"/>
      <c r="L80" s="129"/>
      <c r="M80" s="129"/>
      <c r="N80" s="129"/>
      <c r="O80" s="129"/>
      <c r="P80" s="129"/>
      <c r="Q80" s="129"/>
      <c r="R80" s="129"/>
    </row>
    <row r="81" spans="1:18" ht="14.25" customHeight="1">
      <c r="A81" s="129"/>
      <c r="B81" s="129"/>
      <c r="C81" s="129"/>
      <c r="D81" s="129"/>
      <c r="E81" s="129"/>
      <c r="F81" s="129"/>
      <c r="G81" s="129"/>
      <c r="H81" s="129"/>
      <c r="I81" s="129"/>
      <c r="J81" s="138"/>
      <c r="K81" s="129"/>
      <c r="L81" s="129"/>
      <c r="M81" s="129"/>
      <c r="N81" s="129"/>
      <c r="O81" s="129"/>
      <c r="P81" s="129"/>
      <c r="Q81" s="129"/>
      <c r="R81" s="129"/>
    </row>
    <row r="82" spans="1:18" ht="14.25" customHeight="1">
      <c r="A82" s="129"/>
      <c r="B82" s="129"/>
      <c r="C82" s="129"/>
      <c r="D82" s="129"/>
      <c r="E82" s="129"/>
      <c r="F82" s="129"/>
      <c r="G82" s="129"/>
      <c r="H82" s="129"/>
      <c r="I82" s="129"/>
      <c r="J82" s="138"/>
      <c r="K82" s="129"/>
      <c r="L82" s="129"/>
      <c r="M82" s="129"/>
      <c r="N82" s="129"/>
      <c r="O82" s="129"/>
      <c r="P82" s="129"/>
      <c r="Q82" s="129"/>
      <c r="R82" s="129"/>
    </row>
    <row r="83" spans="1:18" ht="14.25" customHeight="1">
      <c r="A83" s="129"/>
      <c r="B83" s="129"/>
      <c r="C83" s="129"/>
      <c r="D83" s="129"/>
      <c r="E83" s="129"/>
      <c r="F83" s="129"/>
      <c r="G83" s="129"/>
      <c r="H83" s="129"/>
      <c r="I83" s="129"/>
      <c r="J83" s="138"/>
      <c r="K83" s="129"/>
      <c r="L83" s="129"/>
      <c r="M83" s="129"/>
      <c r="N83" s="129"/>
      <c r="O83" s="129"/>
      <c r="P83" s="129"/>
      <c r="Q83" s="129"/>
      <c r="R83" s="129"/>
    </row>
    <row r="84" spans="1:18" ht="14.25" customHeight="1">
      <c r="A84" s="129"/>
      <c r="B84" s="129"/>
      <c r="C84" s="129"/>
      <c r="D84" s="129"/>
      <c r="E84" s="129"/>
      <c r="F84" s="129"/>
      <c r="G84" s="129"/>
      <c r="H84" s="129"/>
      <c r="I84" s="129"/>
      <c r="J84" s="138"/>
      <c r="K84" s="129"/>
      <c r="L84" s="129"/>
      <c r="M84" s="129"/>
      <c r="N84" s="129"/>
      <c r="O84" s="129"/>
      <c r="P84" s="129"/>
      <c r="Q84" s="129"/>
      <c r="R84" s="129"/>
    </row>
    <row r="85" spans="1:18" ht="14.25" customHeight="1">
      <c r="A85" s="129"/>
      <c r="B85" s="129"/>
      <c r="C85" s="129"/>
      <c r="D85" s="129"/>
      <c r="E85" s="129"/>
      <c r="F85" s="129"/>
      <c r="G85" s="129"/>
      <c r="H85" s="129"/>
      <c r="I85" s="129"/>
      <c r="J85" s="138"/>
      <c r="K85" s="129"/>
      <c r="L85" s="129"/>
      <c r="M85" s="129"/>
      <c r="N85" s="129"/>
      <c r="O85" s="129"/>
      <c r="P85" s="129"/>
      <c r="Q85" s="129"/>
      <c r="R85" s="129"/>
    </row>
    <row r="86" spans="1:18" ht="14.25" customHeight="1">
      <c r="A86" s="129"/>
      <c r="B86" s="129"/>
      <c r="C86" s="129"/>
      <c r="D86" s="129"/>
      <c r="E86" s="129"/>
      <c r="F86" s="129"/>
      <c r="G86" s="129"/>
      <c r="H86" s="129"/>
      <c r="I86" s="129"/>
      <c r="J86" s="138"/>
      <c r="K86" s="129"/>
      <c r="L86" s="129"/>
      <c r="M86" s="129"/>
      <c r="N86" s="129"/>
      <c r="O86" s="129"/>
      <c r="P86" s="129"/>
      <c r="Q86" s="129"/>
      <c r="R86" s="129"/>
    </row>
    <row r="87" spans="1:18" ht="14.25" customHeight="1">
      <c r="A87" s="129"/>
      <c r="B87" s="129"/>
      <c r="C87" s="129"/>
      <c r="D87" s="129"/>
      <c r="E87" s="129"/>
      <c r="F87" s="129"/>
      <c r="G87" s="129"/>
      <c r="H87" s="129"/>
      <c r="I87" s="129"/>
      <c r="J87" s="138"/>
      <c r="K87" s="129"/>
      <c r="L87" s="129"/>
      <c r="M87" s="129"/>
      <c r="N87" s="129"/>
      <c r="O87" s="129"/>
      <c r="P87" s="129"/>
      <c r="Q87" s="129"/>
      <c r="R87" s="129"/>
    </row>
    <row r="88" spans="1:18" ht="14.25" customHeight="1">
      <c r="A88" s="129"/>
      <c r="B88" s="129"/>
      <c r="C88" s="129"/>
      <c r="D88" s="129"/>
      <c r="E88" s="129"/>
      <c r="F88" s="129"/>
      <c r="G88" s="129"/>
      <c r="H88" s="129"/>
      <c r="I88" s="129"/>
      <c r="J88" s="138"/>
      <c r="K88" s="129"/>
      <c r="L88" s="129"/>
      <c r="M88" s="129"/>
      <c r="N88" s="129"/>
      <c r="O88" s="129"/>
      <c r="P88" s="129"/>
      <c r="Q88" s="129"/>
      <c r="R88" s="129"/>
    </row>
    <row r="89" spans="1:18" ht="14.25" customHeight="1">
      <c r="A89" s="129"/>
      <c r="B89" s="129"/>
      <c r="C89" s="129"/>
      <c r="D89" s="129"/>
      <c r="E89" s="129"/>
      <c r="F89" s="129"/>
      <c r="G89" s="129"/>
      <c r="H89" s="129"/>
      <c r="I89" s="129"/>
      <c r="J89" s="138"/>
      <c r="K89" s="129"/>
      <c r="L89" s="129"/>
      <c r="M89" s="129"/>
      <c r="N89" s="129"/>
      <c r="O89" s="129"/>
      <c r="P89" s="129"/>
      <c r="Q89" s="129"/>
      <c r="R89" s="129"/>
    </row>
    <row r="90" spans="1:18" ht="14.25" customHeight="1">
      <c r="A90" s="129"/>
      <c r="B90" s="129"/>
      <c r="C90" s="129"/>
      <c r="D90" s="129"/>
      <c r="E90" s="129"/>
      <c r="F90" s="129"/>
      <c r="G90" s="129"/>
      <c r="H90" s="129"/>
      <c r="I90" s="129"/>
      <c r="J90" s="138"/>
      <c r="K90" s="129"/>
      <c r="L90" s="129"/>
      <c r="M90" s="129"/>
      <c r="N90" s="129"/>
      <c r="O90" s="129"/>
      <c r="P90" s="129"/>
      <c r="Q90" s="129"/>
      <c r="R90" s="129"/>
    </row>
    <row r="91" spans="1:18" ht="14.25" customHeight="1">
      <c r="A91" s="129"/>
      <c r="B91" s="129"/>
      <c r="C91" s="129"/>
      <c r="D91" s="129"/>
      <c r="E91" s="129"/>
      <c r="F91" s="129"/>
      <c r="G91" s="129"/>
      <c r="H91" s="129"/>
      <c r="I91" s="129"/>
      <c r="J91" s="138"/>
      <c r="K91" s="129"/>
      <c r="L91" s="129"/>
      <c r="M91" s="129"/>
      <c r="N91" s="129"/>
      <c r="O91" s="129"/>
      <c r="P91" s="129"/>
      <c r="Q91" s="129"/>
      <c r="R91" s="129"/>
    </row>
    <row r="92" spans="1:18" ht="14.25" customHeight="1">
      <c r="A92" s="129"/>
      <c r="B92" s="129"/>
      <c r="C92" s="129"/>
      <c r="D92" s="129"/>
      <c r="E92" s="129"/>
      <c r="F92" s="129"/>
      <c r="G92" s="129"/>
      <c r="H92" s="129"/>
      <c r="I92" s="129"/>
      <c r="J92" s="138"/>
      <c r="K92" s="129"/>
      <c r="L92" s="129"/>
      <c r="M92" s="129"/>
      <c r="N92" s="129"/>
      <c r="O92" s="129"/>
      <c r="P92" s="129"/>
      <c r="Q92" s="129"/>
      <c r="R92" s="129"/>
    </row>
    <row r="93" spans="1:18" ht="14.25" customHeight="1">
      <c r="A93" s="129"/>
      <c r="B93" s="129"/>
      <c r="C93" s="129"/>
      <c r="D93" s="129"/>
      <c r="E93" s="129"/>
      <c r="F93" s="129"/>
      <c r="G93" s="129"/>
      <c r="H93" s="129"/>
      <c r="I93" s="129"/>
      <c r="J93" s="138"/>
      <c r="K93" s="129"/>
      <c r="L93" s="129"/>
      <c r="M93" s="129"/>
      <c r="N93" s="129"/>
      <c r="O93" s="129"/>
      <c r="P93" s="129"/>
      <c r="Q93" s="129"/>
      <c r="R93" s="129"/>
    </row>
    <row r="94" spans="1:18" ht="14.25" customHeight="1">
      <c r="A94" s="129"/>
      <c r="B94" s="129"/>
      <c r="C94" s="129"/>
      <c r="D94" s="129"/>
      <c r="E94" s="129"/>
      <c r="F94" s="129"/>
      <c r="G94" s="129"/>
      <c r="H94" s="129"/>
      <c r="I94" s="129"/>
      <c r="J94" s="138"/>
      <c r="K94" s="129"/>
      <c r="L94" s="129"/>
      <c r="M94" s="129"/>
      <c r="N94" s="129"/>
      <c r="O94" s="129"/>
      <c r="P94" s="129"/>
      <c r="Q94" s="129"/>
      <c r="R94" s="129"/>
    </row>
    <row r="95" spans="1:18" ht="14.25" customHeight="1">
      <c r="A95" s="129"/>
      <c r="B95" s="129"/>
      <c r="C95" s="129"/>
      <c r="D95" s="129"/>
      <c r="E95" s="129"/>
      <c r="F95" s="129"/>
      <c r="G95" s="129"/>
      <c r="H95" s="129"/>
      <c r="I95" s="129"/>
      <c r="J95" s="138"/>
      <c r="K95" s="129"/>
      <c r="L95" s="129"/>
      <c r="M95" s="129"/>
      <c r="N95" s="129"/>
      <c r="O95" s="129"/>
      <c r="P95" s="129"/>
      <c r="Q95" s="129"/>
      <c r="R95" s="129"/>
    </row>
    <row r="96" spans="1:18" ht="14.25" customHeight="1">
      <c r="A96" s="129"/>
      <c r="B96" s="129"/>
      <c r="C96" s="129"/>
      <c r="D96" s="129"/>
      <c r="E96" s="129"/>
      <c r="F96" s="129"/>
      <c r="G96" s="129"/>
      <c r="H96" s="129"/>
      <c r="I96" s="129"/>
      <c r="J96" s="138"/>
      <c r="K96" s="129"/>
      <c r="L96" s="129"/>
      <c r="M96" s="129"/>
      <c r="N96" s="129"/>
      <c r="O96" s="129"/>
      <c r="P96" s="129"/>
      <c r="Q96" s="129"/>
      <c r="R96" s="129"/>
    </row>
    <row r="97" spans="1:18" ht="14.25" customHeight="1">
      <c r="A97" s="129"/>
      <c r="B97" s="129"/>
      <c r="C97" s="129"/>
      <c r="D97" s="129"/>
      <c r="E97" s="129"/>
      <c r="F97" s="129"/>
      <c r="G97" s="129"/>
      <c r="H97" s="129"/>
      <c r="I97" s="129"/>
      <c r="J97" s="138"/>
      <c r="K97" s="129"/>
      <c r="L97" s="129"/>
      <c r="M97" s="129"/>
      <c r="N97" s="129"/>
      <c r="O97" s="129"/>
      <c r="P97" s="129"/>
      <c r="Q97" s="129"/>
      <c r="R97" s="129"/>
    </row>
    <row r="98" spans="1:18" ht="14.25" customHeight="1">
      <c r="A98" s="129"/>
      <c r="B98" s="129"/>
      <c r="C98" s="129"/>
      <c r="D98" s="129"/>
      <c r="E98" s="129"/>
      <c r="F98" s="129"/>
      <c r="G98" s="129"/>
      <c r="H98" s="129"/>
      <c r="I98" s="129"/>
      <c r="J98" s="138"/>
      <c r="K98" s="129"/>
      <c r="L98" s="129"/>
      <c r="M98" s="129"/>
      <c r="N98" s="129"/>
      <c r="O98" s="129"/>
      <c r="P98" s="129"/>
      <c r="Q98" s="129"/>
      <c r="R98" s="129"/>
    </row>
    <row r="99" spans="1:18" ht="14.25" customHeight="1">
      <c r="A99" s="129"/>
      <c r="B99" s="129"/>
      <c r="C99" s="129"/>
      <c r="D99" s="129"/>
      <c r="E99" s="129"/>
      <c r="F99" s="129"/>
      <c r="G99" s="129"/>
      <c r="H99" s="129"/>
      <c r="I99" s="129"/>
      <c r="J99" s="138"/>
      <c r="K99" s="129"/>
      <c r="L99" s="129"/>
      <c r="M99" s="129"/>
      <c r="N99" s="129"/>
      <c r="O99" s="129"/>
      <c r="P99" s="129"/>
      <c r="Q99" s="129"/>
      <c r="R99" s="129"/>
    </row>
    <row r="100" spans="1:18" ht="14.25" customHeight="1">
      <c r="A100" s="129"/>
      <c r="B100" s="129"/>
      <c r="C100" s="129"/>
      <c r="D100" s="129"/>
      <c r="E100" s="129"/>
      <c r="F100" s="129"/>
      <c r="G100" s="129"/>
      <c r="H100" s="129"/>
      <c r="I100" s="129"/>
      <c r="J100" s="138"/>
      <c r="K100" s="129"/>
      <c r="L100" s="129"/>
      <c r="M100" s="129"/>
      <c r="N100" s="129"/>
      <c r="O100" s="129"/>
      <c r="P100" s="129"/>
      <c r="Q100" s="129"/>
      <c r="R100" s="129"/>
    </row>
    <row r="101" spans="1:18" ht="14.25" customHeight="1">
      <c r="A101" s="129"/>
      <c r="B101" s="129"/>
      <c r="C101" s="129"/>
      <c r="D101" s="129"/>
      <c r="E101" s="129"/>
      <c r="F101" s="129"/>
      <c r="G101" s="129"/>
      <c r="H101" s="129"/>
      <c r="I101" s="129"/>
      <c r="J101" s="138"/>
      <c r="K101" s="129"/>
      <c r="L101" s="129"/>
      <c r="M101" s="129"/>
      <c r="N101" s="129"/>
      <c r="O101" s="129"/>
      <c r="P101" s="129"/>
      <c r="Q101" s="129"/>
      <c r="R101" s="129"/>
    </row>
    <row r="102" spans="1:18" ht="14.25" customHeight="1">
      <c r="A102" s="129"/>
      <c r="B102" s="129"/>
      <c r="C102" s="129"/>
      <c r="D102" s="129"/>
      <c r="E102" s="129"/>
      <c r="F102" s="129"/>
      <c r="G102" s="129"/>
      <c r="H102" s="129"/>
      <c r="I102" s="129"/>
      <c r="J102" s="138"/>
      <c r="K102" s="129"/>
      <c r="L102" s="129"/>
      <c r="M102" s="129"/>
      <c r="N102" s="129"/>
      <c r="O102" s="129"/>
      <c r="P102" s="129"/>
      <c r="Q102" s="129"/>
      <c r="R102" s="129"/>
    </row>
    <row r="103" spans="1:18" ht="14.25" customHeight="1">
      <c r="A103" s="129"/>
      <c r="B103" s="129"/>
      <c r="C103" s="129"/>
      <c r="D103" s="129"/>
      <c r="E103" s="129"/>
      <c r="F103" s="129"/>
      <c r="G103" s="129"/>
      <c r="H103" s="129"/>
      <c r="I103" s="129"/>
      <c r="J103" s="138"/>
      <c r="K103" s="129"/>
      <c r="L103" s="129"/>
      <c r="M103" s="129"/>
      <c r="N103" s="129"/>
      <c r="O103" s="129"/>
      <c r="P103" s="129"/>
      <c r="Q103" s="129"/>
      <c r="R103" s="129"/>
    </row>
    <row r="104" spans="1:18" ht="14.25" customHeight="1">
      <c r="A104" s="129"/>
      <c r="B104" s="129"/>
      <c r="C104" s="129"/>
      <c r="D104" s="129"/>
      <c r="E104" s="129"/>
      <c r="F104" s="129"/>
      <c r="G104" s="129"/>
      <c r="H104" s="129"/>
      <c r="I104" s="129"/>
      <c r="J104" s="138"/>
      <c r="K104" s="129"/>
      <c r="L104" s="129"/>
      <c r="M104" s="129"/>
      <c r="N104" s="129"/>
      <c r="O104" s="129"/>
      <c r="P104" s="129"/>
      <c r="Q104" s="129"/>
      <c r="R104" s="129"/>
    </row>
    <row r="105" spans="1:18" ht="14.25" customHeight="1">
      <c r="A105" s="129"/>
      <c r="B105" s="129"/>
      <c r="C105" s="129"/>
      <c r="D105" s="129"/>
      <c r="E105" s="129"/>
      <c r="F105" s="129"/>
      <c r="G105" s="129"/>
      <c r="H105" s="129"/>
      <c r="I105" s="129"/>
      <c r="J105" s="138"/>
      <c r="K105" s="129"/>
      <c r="L105" s="129"/>
      <c r="M105" s="129"/>
      <c r="N105" s="129"/>
      <c r="O105" s="129"/>
      <c r="P105" s="129"/>
      <c r="Q105" s="129"/>
      <c r="R105" s="129"/>
    </row>
    <row r="106" spans="1:18" ht="14.25" customHeight="1">
      <c r="A106" s="129"/>
      <c r="B106" s="129"/>
      <c r="C106" s="129"/>
      <c r="D106" s="129"/>
      <c r="E106" s="129"/>
      <c r="F106" s="129"/>
      <c r="G106" s="129"/>
      <c r="H106" s="129"/>
      <c r="I106" s="129"/>
      <c r="J106" s="138"/>
      <c r="K106" s="129"/>
      <c r="L106" s="129"/>
      <c r="M106" s="129"/>
      <c r="N106" s="129"/>
      <c r="O106" s="129"/>
      <c r="P106" s="129"/>
      <c r="Q106" s="129"/>
      <c r="R106" s="129"/>
    </row>
    <row r="107" spans="1:18" ht="14.25" customHeight="1">
      <c r="A107" s="129"/>
      <c r="B107" s="129"/>
      <c r="C107" s="129"/>
      <c r="D107" s="129"/>
      <c r="E107" s="129"/>
      <c r="F107" s="129"/>
      <c r="G107" s="129"/>
      <c r="H107" s="129"/>
      <c r="I107" s="129"/>
      <c r="J107" s="138"/>
      <c r="K107" s="129"/>
      <c r="L107" s="129"/>
      <c r="M107" s="129"/>
      <c r="N107" s="129"/>
      <c r="O107" s="129"/>
      <c r="P107" s="129"/>
      <c r="Q107" s="129"/>
      <c r="R107" s="129"/>
    </row>
    <row r="108" spans="1:18" ht="14.25" customHeight="1">
      <c r="A108" s="129"/>
      <c r="B108" s="129"/>
      <c r="C108" s="129"/>
      <c r="D108" s="129"/>
      <c r="E108" s="129"/>
      <c r="F108" s="129"/>
      <c r="G108" s="129"/>
      <c r="H108" s="129"/>
      <c r="I108" s="129"/>
      <c r="J108" s="138"/>
      <c r="K108" s="129"/>
      <c r="L108" s="129"/>
      <c r="M108" s="129"/>
      <c r="N108" s="129"/>
      <c r="O108" s="129"/>
      <c r="P108" s="129"/>
      <c r="Q108" s="129"/>
      <c r="R108" s="129"/>
    </row>
    <row r="109" spans="1:18" ht="14.25" customHeight="1">
      <c r="A109" s="129"/>
      <c r="B109" s="129"/>
      <c r="C109" s="129"/>
      <c r="D109" s="129"/>
      <c r="E109" s="129"/>
      <c r="F109" s="129"/>
      <c r="G109" s="129"/>
      <c r="H109" s="129"/>
      <c r="I109" s="129"/>
      <c r="J109" s="138"/>
      <c r="K109" s="129"/>
      <c r="L109" s="129"/>
      <c r="M109" s="129"/>
      <c r="N109" s="129"/>
      <c r="O109" s="129"/>
      <c r="P109" s="129"/>
      <c r="Q109" s="129"/>
      <c r="R109" s="129"/>
    </row>
    <row r="110" spans="1:18" ht="14.25" customHeight="1">
      <c r="A110" s="129"/>
      <c r="B110" s="129"/>
      <c r="C110" s="129"/>
      <c r="D110" s="129"/>
      <c r="E110" s="129"/>
      <c r="F110" s="129"/>
      <c r="G110" s="129"/>
      <c r="H110" s="129"/>
      <c r="I110" s="129"/>
      <c r="J110" s="138"/>
      <c r="K110" s="129"/>
      <c r="L110" s="129"/>
      <c r="M110" s="129"/>
      <c r="N110" s="129"/>
      <c r="O110" s="129"/>
      <c r="P110" s="129"/>
      <c r="Q110" s="129"/>
      <c r="R110" s="129"/>
    </row>
    <row r="111" spans="1:18" ht="14.25" customHeight="1">
      <c r="A111" s="129"/>
      <c r="B111" s="129"/>
      <c r="C111" s="129"/>
      <c r="D111" s="129"/>
      <c r="E111" s="129"/>
      <c r="F111" s="129"/>
      <c r="G111" s="129"/>
      <c r="H111" s="129"/>
      <c r="I111" s="129"/>
      <c r="J111" s="138"/>
      <c r="K111" s="129"/>
      <c r="L111" s="129"/>
      <c r="M111" s="129"/>
      <c r="N111" s="129"/>
      <c r="O111" s="129"/>
      <c r="P111" s="129"/>
      <c r="Q111" s="129"/>
      <c r="R111" s="129"/>
    </row>
    <row r="112" spans="1:18" ht="14.25" customHeight="1">
      <c r="A112" s="129"/>
      <c r="B112" s="129"/>
      <c r="C112" s="129"/>
      <c r="D112" s="129"/>
      <c r="E112" s="129"/>
      <c r="F112" s="129"/>
      <c r="G112" s="129"/>
      <c r="H112" s="129"/>
      <c r="I112" s="129"/>
      <c r="J112" s="138"/>
      <c r="K112" s="129"/>
      <c r="L112" s="129"/>
      <c r="M112" s="129"/>
      <c r="N112" s="129"/>
      <c r="O112" s="129"/>
      <c r="P112" s="129"/>
      <c r="Q112" s="129"/>
      <c r="R112" s="129"/>
    </row>
    <row r="113" spans="1:18" ht="14.25" customHeight="1">
      <c r="A113" s="129"/>
      <c r="B113" s="129"/>
      <c r="C113" s="129"/>
      <c r="D113" s="129"/>
      <c r="E113" s="129"/>
      <c r="F113" s="129"/>
      <c r="G113" s="129"/>
      <c r="H113" s="129"/>
      <c r="I113" s="129"/>
      <c r="J113" s="138"/>
      <c r="K113" s="129"/>
      <c r="L113" s="129"/>
      <c r="M113" s="129"/>
      <c r="N113" s="129"/>
      <c r="O113" s="129"/>
      <c r="P113" s="129"/>
      <c r="Q113" s="129"/>
      <c r="R113" s="129"/>
    </row>
    <row r="114" spans="1:18" ht="14.25" customHeight="1">
      <c r="A114" s="129"/>
      <c r="B114" s="129"/>
      <c r="C114" s="129"/>
      <c r="D114" s="129"/>
      <c r="E114" s="129"/>
      <c r="F114" s="129"/>
      <c r="G114" s="129"/>
      <c r="H114" s="129"/>
      <c r="I114" s="129"/>
      <c r="J114" s="138"/>
      <c r="K114" s="129"/>
      <c r="L114" s="129"/>
      <c r="M114" s="129"/>
      <c r="N114" s="129"/>
      <c r="O114" s="129"/>
      <c r="P114" s="129"/>
      <c r="Q114" s="129"/>
      <c r="R114" s="129"/>
    </row>
    <row r="115" spans="1:18" ht="14.25" customHeight="1">
      <c r="A115" s="129"/>
      <c r="B115" s="129"/>
      <c r="C115" s="129"/>
      <c r="D115" s="129"/>
      <c r="E115" s="129"/>
      <c r="F115" s="129"/>
      <c r="G115" s="129"/>
      <c r="H115" s="129"/>
      <c r="I115" s="129"/>
      <c r="J115" s="138"/>
      <c r="K115" s="129"/>
      <c r="L115" s="129"/>
      <c r="M115" s="129"/>
      <c r="N115" s="129"/>
      <c r="O115" s="129"/>
      <c r="P115" s="129"/>
      <c r="Q115" s="129"/>
      <c r="R115" s="129"/>
    </row>
    <row r="116" spans="1:18" ht="14.25" customHeight="1">
      <c r="A116" s="129"/>
      <c r="B116" s="129"/>
      <c r="C116" s="129"/>
      <c r="D116" s="129"/>
      <c r="E116" s="129"/>
      <c r="F116" s="129"/>
      <c r="G116" s="129"/>
      <c r="H116" s="129"/>
      <c r="I116" s="129"/>
      <c r="J116" s="138"/>
      <c r="K116" s="129"/>
      <c r="L116" s="129"/>
      <c r="M116" s="129"/>
      <c r="N116" s="129"/>
      <c r="O116" s="129"/>
      <c r="P116" s="129"/>
      <c r="Q116" s="129"/>
      <c r="R116" s="129"/>
    </row>
    <row r="117" spans="1:18" ht="14.25" customHeight="1">
      <c r="A117" s="129"/>
      <c r="B117" s="129"/>
      <c r="C117" s="129"/>
      <c r="D117" s="129"/>
      <c r="E117" s="129"/>
      <c r="F117" s="129"/>
      <c r="G117" s="129"/>
      <c r="H117" s="129"/>
      <c r="I117" s="129"/>
      <c r="J117" s="138"/>
      <c r="K117" s="129"/>
      <c r="L117" s="129"/>
      <c r="M117" s="129"/>
      <c r="N117" s="129"/>
      <c r="O117" s="129"/>
      <c r="P117" s="129"/>
      <c r="Q117" s="129"/>
      <c r="R117" s="129"/>
    </row>
    <row r="118" spans="1:18" ht="14.25" customHeight="1">
      <c r="A118" s="129"/>
      <c r="B118" s="129"/>
      <c r="C118" s="129"/>
      <c r="D118" s="129"/>
      <c r="E118" s="129"/>
      <c r="F118" s="129"/>
      <c r="G118" s="129"/>
      <c r="H118" s="129"/>
      <c r="I118" s="129"/>
      <c r="J118" s="138"/>
      <c r="K118" s="129"/>
      <c r="L118" s="129"/>
      <c r="M118" s="129"/>
      <c r="N118" s="129"/>
      <c r="O118" s="129"/>
      <c r="P118" s="129"/>
      <c r="Q118" s="129"/>
      <c r="R118" s="129"/>
    </row>
    <row r="119" spans="1:18" ht="14.25" customHeight="1">
      <c r="A119" s="129"/>
      <c r="B119" s="129"/>
      <c r="C119" s="129"/>
      <c r="D119" s="129"/>
      <c r="E119" s="129"/>
      <c r="F119" s="129"/>
      <c r="G119" s="129"/>
      <c r="H119" s="129"/>
      <c r="I119" s="129"/>
      <c r="J119" s="138"/>
      <c r="K119" s="129"/>
      <c r="L119" s="129"/>
      <c r="M119" s="129"/>
      <c r="N119" s="129"/>
      <c r="O119" s="129"/>
      <c r="P119" s="129"/>
      <c r="Q119" s="129"/>
      <c r="R119" s="129"/>
    </row>
    <row r="120" spans="1:18" ht="14.25" customHeight="1">
      <c r="A120" s="129"/>
      <c r="B120" s="129"/>
      <c r="C120" s="129"/>
      <c r="D120" s="129"/>
      <c r="E120" s="129"/>
      <c r="F120" s="129"/>
      <c r="G120" s="129"/>
      <c r="H120" s="129"/>
      <c r="I120" s="129"/>
      <c r="J120" s="138"/>
      <c r="K120" s="129"/>
      <c r="L120" s="129"/>
      <c r="M120" s="129"/>
      <c r="N120" s="129"/>
      <c r="O120" s="129"/>
      <c r="P120" s="129"/>
      <c r="Q120" s="129"/>
      <c r="R120" s="129"/>
    </row>
    <row r="121" spans="1:18" ht="14.25" customHeight="1">
      <c r="A121" s="129"/>
      <c r="B121" s="129"/>
      <c r="C121" s="129"/>
      <c r="D121" s="129"/>
      <c r="E121" s="129"/>
      <c r="F121" s="129"/>
      <c r="G121" s="129"/>
      <c r="H121" s="129"/>
      <c r="I121" s="129"/>
      <c r="J121" s="138"/>
      <c r="K121" s="129"/>
      <c r="L121" s="129"/>
      <c r="M121" s="129"/>
      <c r="N121" s="129"/>
      <c r="O121" s="129"/>
      <c r="P121" s="129"/>
      <c r="Q121" s="129"/>
      <c r="R121" s="129"/>
    </row>
    <row r="122" spans="1:18" ht="14.25" customHeight="1">
      <c r="A122" s="129"/>
      <c r="B122" s="129"/>
      <c r="C122" s="129"/>
      <c r="D122" s="129"/>
      <c r="E122" s="129"/>
      <c r="F122" s="129"/>
      <c r="G122" s="129"/>
      <c r="H122" s="129"/>
      <c r="I122" s="129"/>
      <c r="J122" s="138"/>
      <c r="K122" s="129"/>
      <c r="L122" s="129"/>
      <c r="M122" s="129"/>
      <c r="N122" s="129"/>
      <c r="O122" s="129"/>
      <c r="P122" s="129"/>
      <c r="Q122" s="129"/>
      <c r="R122" s="129"/>
    </row>
    <row r="123" spans="1:18" ht="14.25" customHeight="1">
      <c r="A123" s="129"/>
      <c r="B123" s="129"/>
      <c r="C123" s="129"/>
      <c r="D123" s="129"/>
      <c r="E123" s="129"/>
      <c r="F123" s="129"/>
      <c r="G123" s="129"/>
      <c r="H123" s="129"/>
      <c r="I123" s="129"/>
      <c r="J123" s="138"/>
      <c r="K123" s="129"/>
      <c r="L123" s="129"/>
      <c r="M123" s="129"/>
      <c r="N123" s="129"/>
      <c r="O123" s="129"/>
      <c r="P123" s="129"/>
      <c r="Q123" s="129"/>
      <c r="R123" s="129"/>
    </row>
    <row r="124" spans="1:18" ht="14.25" customHeight="1">
      <c r="A124" s="129"/>
      <c r="B124" s="129"/>
      <c r="C124" s="129"/>
      <c r="D124" s="129"/>
      <c r="E124" s="129"/>
      <c r="F124" s="129"/>
      <c r="G124" s="129"/>
      <c r="H124" s="129"/>
      <c r="I124" s="129"/>
      <c r="J124" s="138"/>
      <c r="K124" s="129"/>
      <c r="L124" s="129"/>
      <c r="M124" s="129"/>
      <c r="N124" s="129"/>
      <c r="O124" s="129"/>
      <c r="P124" s="129"/>
      <c r="Q124" s="129"/>
      <c r="R124" s="129"/>
    </row>
    <row r="125" spans="1:18" ht="14.25" customHeight="1">
      <c r="A125" s="129"/>
      <c r="B125" s="129"/>
      <c r="C125" s="129"/>
      <c r="D125" s="129"/>
      <c r="E125" s="129"/>
      <c r="F125" s="129"/>
      <c r="G125" s="129"/>
      <c r="H125" s="129"/>
      <c r="I125" s="129"/>
      <c r="J125" s="138"/>
      <c r="K125" s="129"/>
      <c r="L125" s="129"/>
      <c r="M125" s="129"/>
      <c r="N125" s="129"/>
      <c r="O125" s="129"/>
      <c r="P125" s="129"/>
      <c r="Q125" s="129"/>
      <c r="R125" s="129"/>
    </row>
    <row r="126" spans="1:18" ht="14.25" customHeight="1">
      <c r="A126" s="129"/>
      <c r="B126" s="129"/>
      <c r="C126" s="129"/>
      <c r="D126" s="129"/>
      <c r="E126" s="129"/>
      <c r="F126" s="129"/>
      <c r="G126" s="129"/>
      <c r="H126" s="129"/>
      <c r="I126" s="129"/>
      <c r="J126" s="138"/>
      <c r="K126" s="129"/>
      <c r="L126" s="129"/>
      <c r="M126" s="129"/>
      <c r="N126" s="129"/>
      <c r="O126" s="129"/>
      <c r="P126" s="129"/>
      <c r="Q126" s="129"/>
      <c r="R126" s="129"/>
    </row>
    <row r="127" spans="1:18" ht="14.25" customHeight="1">
      <c r="A127" s="129"/>
      <c r="B127" s="129"/>
      <c r="C127" s="129"/>
      <c r="D127" s="129"/>
      <c r="E127" s="129"/>
      <c r="F127" s="129"/>
      <c r="G127" s="129"/>
      <c r="H127" s="129"/>
      <c r="I127" s="129"/>
      <c r="J127" s="138"/>
      <c r="K127" s="129"/>
      <c r="L127" s="129"/>
      <c r="M127" s="129"/>
      <c r="N127" s="129"/>
      <c r="O127" s="129"/>
      <c r="P127" s="129"/>
      <c r="Q127" s="129"/>
      <c r="R127" s="129"/>
    </row>
    <row r="128" spans="1:18" ht="14.25" customHeight="1">
      <c r="A128" s="129"/>
      <c r="B128" s="129"/>
      <c r="C128" s="129"/>
      <c r="D128" s="129"/>
      <c r="E128" s="129"/>
      <c r="F128" s="129"/>
      <c r="G128" s="129"/>
      <c r="H128" s="129"/>
      <c r="I128" s="129"/>
      <c r="J128" s="138"/>
      <c r="K128" s="129"/>
      <c r="L128" s="129"/>
      <c r="M128" s="129"/>
      <c r="N128" s="129"/>
      <c r="O128" s="129"/>
      <c r="P128" s="129"/>
      <c r="Q128" s="129"/>
      <c r="R128" s="129"/>
    </row>
    <row r="129" spans="1:18" ht="14.25" customHeight="1">
      <c r="A129" s="129"/>
      <c r="B129" s="129"/>
      <c r="C129" s="129"/>
      <c r="D129" s="129"/>
      <c r="E129" s="129"/>
      <c r="F129" s="129"/>
      <c r="G129" s="129"/>
      <c r="H129" s="129"/>
      <c r="I129" s="129"/>
      <c r="J129" s="138"/>
      <c r="K129" s="129"/>
      <c r="L129" s="129"/>
      <c r="M129" s="129"/>
      <c r="N129" s="129"/>
      <c r="O129" s="129"/>
      <c r="P129" s="129"/>
      <c r="Q129" s="129"/>
      <c r="R129" s="129"/>
    </row>
    <row r="130" spans="1:18" ht="14.25" customHeight="1">
      <c r="A130" s="129"/>
      <c r="B130" s="129"/>
      <c r="C130" s="129"/>
      <c r="D130" s="129"/>
      <c r="E130" s="129"/>
      <c r="F130" s="129"/>
      <c r="G130" s="129"/>
      <c r="H130" s="129"/>
      <c r="I130" s="129"/>
      <c r="J130" s="138"/>
      <c r="K130" s="129"/>
      <c r="L130" s="129"/>
      <c r="M130" s="129"/>
      <c r="N130" s="129"/>
      <c r="O130" s="129"/>
      <c r="P130" s="129"/>
      <c r="Q130" s="129"/>
      <c r="R130" s="129"/>
    </row>
    <row r="131" spans="1:18" ht="14.25" customHeight="1">
      <c r="A131" s="129"/>
      <c r="B131" s="129"/>
      <c r="C131" s="129"/>
      <c r="D131" s="129"/>
      <c r="E131" s="129"/>
      <c r="F131" s="129"/>
      <c r="G131" s="129"/>
      <c r="H131" s="129"/>
      <c r="I131" s="129"/>
      <c r="J131" s="138"/>
      <c r="K131" s="129"/>
      <c r="L131" s="129"/>
      <c r="M131" s="129"/>
      <c r="N131" s="129"/>
      <c r="O131" s="129"/>
      <c r="P131" s="129"/>
      <c r="Q131" s="129"/>
      <c r="R131" s="129"/>
    </row>
    <row r="132" spans="1:18" ht="14.25" customHeight="1">
      <c r="A132" s="129"/>
      <c r="B132" s="129"/>
      <c r="C132" s="129"/>
      <c r="D132" s="129"/>
      <c r="E132" s="129"/>
      <c r="F132" s="129"/>
      <c r="G132" s="129"/>
      <c r="H132" s="129"/>
      <c r="I132" s="129"/>
      <c r="J132" s="138"/>
      <c r="K132" s="129"/>
      <c r="L132" s="129"/>
      <c r="M132" s="129"/>
      <c r="N132" s="129"/>
      <c r="O132" s="129"/>
      <c r="P132" s="129"/>
      <c r="Q132" s="129"/>
      <c r="R132" s="129"/>
    </row>
    <row r="133" spans="1:18" ht="14.25" customHeight="1">
      <c r="A133" s="129"/>
      <c r="B133" s="129"/>
      <c r="C133" s="129"/>
      <c r="D133" s="129"/>
      <c r="E133" s="129"/>
      <c r="F133" s="129"/>
      <c r="G133" s="129"/>
      <c r="H133" s="129"/>
      <c r="I133" s="129"/>
      <c r="J133" s="138"/>
      <c r="K133" s="129"/>
      <c r="L133" s="129"/>
      <c r="M133" s="129"/>
      <c r="N133" s="129"/>
      <c r="O133" s="129"/>
      <c r="P133" s="129"/>
      <c r="Q133" s="129"/>
      <c r="R133" s="129"/>
    </row>
    <row r="134" spans="1:18" ht="14.25" customHeight="1">
      <c r="A134" s="129"/>
      <c r="B134" s="129"/>
      <c r="C134" s="129"/>
      <c r="D134" s="129"/>
      <c r="E134" s="129"/>
      <c r="F134" s="129"/>
      <c r="G134" s="129"/>
      <c r="H134" s="129"/>
      <c r="I134" s="129"/>
      <c r="J134" s="138"/>
      <c r="K134" s="129"/>
      <c r="L134" s="129"/>
      <c r="M134" s="129"/>
      <c r="N134" s="129"/>
      <c r="O134" s="129"/>
      <c r="P134" s="129"/>
      <c r="Q134" s="129"/>
      <c r="R134" s="129"/>
    </row>
    <row r="135" spans="1:18" ht="14.25" customHeight="1">
      <c r="A135" s="129"/>
      <c r="B135" s="129"/>
      <c r="C135" s="129"/>
      <c r="D135" s="129"/>
      <c r="E135" s="129"/>
      <c r="F135" s="129"/>
      <c r="G135" s="129"/>
      <c r="H135" s="129"/>
      <c r="I135" s="129"/>
      <c r="J135" s="138"/>
      <c r="K135" s="129"/>
      <c r="L135" s="129"/>
      <c r="M135" s="129"/>
      <c r="N135" s="129"/>
      <c r="O135" s="129"/>
      <c r="P135" s="129"/>
      <c r="Q135" s="129"/>
      <c r="R135" s="129"/>
    </row>
    <row r="136" spans="1:18" ht="14.25" customHeight="1">
      <c r="A136" s="129"/>
      <c r="B136" s="129"/>
      <c r="C136" s="129"/>
      <c r="D136" s="129"/>
      <c r="E136" s="129"/>
      <c r="F136" s="129"/>
      <c r="G136" s="129"/>
      <c r="H136" s="129"/>
      <c r="I136" s="129"/>
      <c r="J136" s="138"/>
      <c r="K136" s="129"/>
      <c r="L136" s="129"/>
      <c r="M136" s="129"/>
      <c r="N136" s="129"/>
      <c r="O136" s="129"/>
      <c r="P136" s="129"/>
      <c r="Q136" s="129"/>
      <c r="R136" s="129"/>
    </row>
    <row r="137" spans="1:18" ht="14.25" customHeight="1">
      <c r="A137" s="129"/>
      <c r="B137" s="129"/>
      <c r="C137" s="129"/>
      <c r="D137" s="129"/>
      <c r="E137" s="129"/>
      <c r="F137" s="129"/>
      <c r="G137" s="129"/>
      <c r="H137" s="129"/>
      <c r="I137" s="129"/>
      <c r="J137" s="138"/>
      <c r="K137" s="129"/>
      <c r="L137" s="129"/>
      <c r="M137" s="129"/>
      <c r="N137" s="129"/>
      <c r="O137" s="129"/>
      <c r="P137" s="129"/>
      <c r="Q137" s="129"/>
      <c r="R137" s="129"/>
    </row>
    <row r="138" spans="1:18" ht="14.25" customHeight="1">
      <c r="A138" s="129"/>
      <c r="B138" s="129"/>
      <c r="C138" s="129"/>
      <c r="D138" s="129"/>
      <c r="E138" s="129"/>
      <c r="F138" s="129"/>
      <c r="G138" s="129"/>
      <c r="H138" s="129"/>
      <c r="I138" s="129"/>
      <c r="J138" s="138"/>
      <c r="K138" s="129"/>
      <c r="L138" s="129"/>
      <c r="M138" s="129"/>
      <c r="N138" s="129"/>
      <c r="O138" s="129"/>
      <c r="P138" s="129"/>
      <c r="Q138" s="129"/>
      <c r="R138" s="129"/>
    </row>
    <row r="139" spans="1:18" ht="14.25" customHeight="1">
      <c r="A139" s="129"/>
      <c r="B139" s="129"/>
      <c r="C139" s="129"/>
      <c r="D139" s="129"/>
      <c r="E139" s="129"/>
      <c r="F139" s="129"/>
      <c r="G139" s="129"/>
      <c r="H139" s="129"/>
      <c r="I139" s="129"/>
      <c r="J139" s="138"/>
      <c r="K139" s="129"/>
      <c r="L139" s="129"/>
      <c r="M139" s="129"/>
      <c r="N139" s="129"/>
      <c r="O139" s="129"/>
      <c r="P139" s="129"/>
      <c r="Q139" s="129"/>
      <c r="R139" s="129"/>
    </row>
    <row r="140" spans="1:18" ht="14.25" customHeight="1">
      <c r="A140" s="129"/>
      <c r="B140" s="129"/>
      <c r="C140" s="129"/>
      <c r="D140" s="129"/>
      <c r="E140" s="129"/>
      <c r="F140" s="129"/>
      <c r="G140" s="129"/>
      <c r="H140" s="129"/>
      <c r="I140" s="129"/>
      <c r="J140" s="138"/>
      <c r="K140" s="129"/>
      <c r="L140" s="129"/>
      <c r="M140" s="129"/>
      <c r="N140" s="129"/>
      <c r="O140" s="129"/>
      <c r="P140" s="129"/>
      <c r="Q140" s="129"/>
      <c r="R140" s="129"/>
    </row>
    <row r="141" spans="1:18" ht="14.25" customHeight="1">
      <c r="A141" s="129"/>
      <c r="B141" s="129"/>
      <c r="C141" s="129"/>
      <c r="D141" s="129"/>
      <c r="E141" s="129"/>
      <c r="F141" s="129"/>
      <c r="G141" s="129"/>
      <c r="H141" s="129"/>
      <c r="I141" s="129"/>
      <c r="J141" s="138"/>
      <c r="K141" s="129"/>
      <c r="L141" s="129"/>
      <c r="M141" s="129"/>
      <c r="N141" s="129"/>
      <c r="O141" s="129"/>
      <c r="P141" s="129"/>
      <c r="Q141" s="129"/>
      <c r="R141" s="129"/>
    </row>
    <row r="142" spans="1:18" ht="14.25" customHeight="1">
      <c r="A142" s="129"/>
      <c r="B142" s="129"/>
      <c r="C142" s="129"/>
      <c r="D142" s="129"/>
      <c r="E142" s="129"/>
      <c r="F142" s="129"/>
      <c r="G142" s="129"/>
      <c r="H142" s="129"/>
      <c r="I142" s="129"/>
      <c r="J142" s="138"/>
      <c r="K142" s="129"/>
      <c r="L142" s="129"/>
      <c r="M142" s="129"/>
      <c r="N142" s="129"/>
      <c r="O142" s="129"/>
      <c r="P142" s="129"/>
      <c r="Q142" s="129"/>
      <c r="R142" s="129"/>
    </row>
    <row r="143" spans="1:18" ht="14.25" customHeight="1">
      <c r="A143" s="129"/>
      <c r="B143" s="129"/>
      <c r="C143" s="129"/>
      <c r="D143" s="129"/>
      <c r="E143" s="129"/>
      <c r="F143" s="129"/>
      <c r="G143" s="129"/>
      <c r="H143" s="129"/>
      <c r="I143" s="129"/>
      <c r="J143" s="138"/>
      <c r="K143" s="129"/>
      <c r="L143" s="129"/>
      <c r="M143" s="129"/>
      <c r="N143" s="129"/>
      <c r="O143" s="129"/>
      <c r="P143" s="129"/>
      <c r="Q143" s="129"/>
      <c r="R143" s="129"/>
    </row>
    <row r="144" spans="1:18" ht="14.25" customHeight="1">
      <c r="A144" s="129"/>
      <c r="B144" s="129"/>
      <c r="C144" s="129"/>
      <c r="D144" s="129"/>
      <c r="E144" s="129"/>
      <c r="F144" s="129"/>
      <c r="G144" s="129"/>
      <c r="H144" s="129"/>
      <c r="I144" s="129"/>
      <c r="J144" s="138"/>
      <c r="K144" s="129"/>
      <c r="L144" s="129"/>
      <c r="M144" s="129"/>
      <c r="N144" s="129"/>
      <c r="O144" s="129"/>
      <c r="P144" s="129"/>
      <c r="Q144" s="129"/>
      <c r="R144" s="129"/>
    </row>
    <row r="145" spans="1:18" ht="14.25" customHeight="1">
      <c r="A145" s="129"/>
      <c r="B145" s="129"/>
      <c r="C145" s="129"/>
      <c r="D145" s="129"/>
      <c r="E145" s="129"/>
      <c r="F145" s="129"/>
      <c r="G145" s="129"/>
      <c r="H145" s="129"/>
      <c r="I145" s="129"/>
      <c r="J145" s="138"/>
      <c r="K145" s="129"/>
      <c r="L145" s="129"/>
      <c r="M145" s="129"/>
      <c r="N145" s="129"/>
      <c r="O145" s="129"/>
      <c r="P145" s="129"/>
      <c r="Q145" s="129"/>
      <c r="R145" s="129"/>
    </row>
    <row r="146" spans="1:18" ht="14.25" customHeight="1">
      <c r="A146" s="129"/>
      <c r="B146" s="129"/>
      <c r="C146" s="129"/>
      <c r="D146" s="129"/>
      <c r="E146" s="129"/>
      <c r="F146" s="129"/>
      <c r="G146" s="129"/>
      <c r="H146" s="129"/>
      <c r="I146" s="129"/>
      <c r="J146" s="138"/>
      <c r="K146" s="129"/>
      <c r="L146" s="129"/>
      <c r="M146" s="129"/>
      <c r="N146" s="129"/>
      <c r="O146" s="129"/>
      <c r="P146" s="129"/>
      <c r="Q146" s="129"/>
      <c r="R146" s="129"/>
    </row>
    <row r="147" spans="1:18" ht="14.25" customHeight="1">
      <c r="A147" s="129"/>
      <c r="B147" s="129"/>
      <c r="C147" s="129"/>
      <c r="D147" s="129"/>
      <c r="E147" s="129"/>
      <c r="F147" s="129"/>
      <c r="G147" s="129"/>
      <c r="H147" s="129"/>
      <c r="I147" s="129"/>
      <c r="J147" s="138"/>
      <c r="K147" s="129"/>
      <c r="L147" s="129"/>
      <c r="M147" s="129"/>
      <c r="N147" s="129"/>
      <c r="O147" s="129"/>
      <c r="P147" s="129"/>
      <c r="Q147" s="129"/>
      <c r="R147" s="129"/>
    </row>
    <row r="148" spans="1:18" ht="14.25" customHeight="1">
      <c r="A148" s="129"/>
      <c r="B148" s="129"/>
      <c r="C148" s="129"/>
      <c r="D148" s="129"/>
      <c r="E148" s="129"/>
      <c r="F148" s="129"/>
      <c r="G148" s="129"/>
      <c r="H148" s="129"/>
      <c r="I148" s="129"/>
      <c r="J148" s="138"/>
      <c r="K148" s="129"/>
      <c r="L148" s="129"/>
      <c r="M148" s="129"/>
      <c r="N148" s="129"/>
      <c r="O148" s="129"/>
      <c r="P148" s="129"/>
      <c r="Q148" s="129"/>
      <c r="R148" s="129"/>
    </row>
    <row r="149" spans="1:18" ht="14.25" customHeight="1">
      <c r="A149" s="129"/>
      <c r="B149" s="129"/>
      <c r="C149" s="129"/>
      <c r="D149" s="129"/>
      <c r="E149" s="129"/>
      <c r="F149" s="129"/>
      <c r="G149" s="129"/>
      <c r="H149" s="129"/>
      <c r="I149" s="129"/>
      <c r="J149" s="138"/>
      <c r="K149" s="129"/>
      <c r="L149" s="129"/>
      <c r="M149" s="129"/>
      <c r="N149" s="129"/>
      <c r="O149" s="129"/>
      <c r="P149" s="129"/>
      <c r="Q149" s="129"/>
      <c r="R149" s="129"/>
    </row>
    <row r="150" spans="1:18" ht="14.25" customHeight="1">
      <c r="A150" s="129"/>
      <c r="B150" s="129"/>
      <c r="C150" s="129"/>
      <c r="D150" s="129"/>
      <c r="E150" s="129"/>
      <c r="F150" s="129"/>
      <c r="G150" s="129"/>
      <c r="H150" s="129"/>
      <c r="I150" s="129"/>
      <c r="J150" s="138"/>
      <c r="K150" s="129"/>
      <c r="L150" s="129"/>
      <c r="M150" s="129"/>
      <c r="N150" s="129"/>
      <c r="O150" s="129"/>
      <c r="P150" s="129"/>
      <c r="Q150" s="129"/>
      <c r="R150" s="129"/>
    </row>
    <row r="151" spans="1:18" ht="14.25" customHeight="1">
      <c r="A151" s="129"/>
      <c r="B151" s="129"/>
      <c r="C151" s="129"/>
      <c r="D151" s="129"/>
      <c r="E151" s="129"/>
      <c r="F151" s="129"/>
      <c r="G151" s="129"/>
      <c r="H151" s="129"/>
      <c r="I151" s="129"/>
      <c r="J151" s="138"/>
      <c r="K151" s="129"/>
      <c r="L151" s="129"/>
      <c r="M151" s="129"/>
      <c r="N151" s="129"/>
      <c r="O151" s="129"/>
      <c r="P151" s="129"/>
      <c r="Q151" s="129"/>
      <c r="R151" s="129"/>
    </row>
    <row r="152" spans="1:18" ht="14.25" customHeight="1">
      <c r="A152" s="129"/>
      <c r="B152" s="129"/>
      <c r="C152" s="129"/>
      <c r="D152" s="129"/>
      <c r="E152" s="129"/>
      <c r="F152" s="129"/>
      <c r="G152" s="129"/>
      <c r="H152" s="129"/>
      <c r="I152" s="129"/>
      <c r="J152" s="138"/>
      <c r="K152" s="129"/>
      <c r="L152" s="129"/>
      <c r="M152" s="129"/>
      <c r="N152" s="129"/>
      <c r="O152" s="129"/>
      <c r="P152" s="129"/>
      <c r="Q152" s="129"/>
      <c r="R152" s="129"/>
    </row>
    <row r="153" spans="1:18" ht="14.25" customHeight="1">
      <c r="A153" s="129"/>
      <c r="B153" s="129"/>
      <c r="C153" s="129"/>
      <c r="D153" s="129"/>
      <c r="E153" s="129"/>
      <c r="F153" s="129"/>
      <c r="G153" s="129"/>
      <c r="H153" s="129"/>
      <c r="I153" s="129"/>
      <c r="J153" s="138"/>
      <c r="K153" s="129"/>
      <c r="L153" s="129"/>
      <c r="M153" s="129"/>
      <c r="N153" s="129"/>
      <c r="O153" s="129"/>
      <c r="P153" s="129"/>
      <c r="Q153" s="129"/>
      <c r="R153" s="129"/>
    </row>
    <row r="154" spans="1:18" ht="14.25" customHeight="1">
      <c r="A154" s="129"/>
      <c r="B154" s="129"/>
      <c r="C154" s="129"/>
      <c r="D154" s="129"/>
      <c r="E154" s="129"/>
      <c r="F154" s="129"/>
      <c r="G154" s="129"/>
      <c r="H154" s="129"/>
      <c r="I154" s="129"/>
      <c r="J154" s="138"/>
      <c r="K154" s="129"/>
      <c r="L154" s="129"/>
      <c r="M154" s="129"/>
      <c r="N154" s="129"/>
      <c r="O154" s="129"/>
      <c r="P154" s="129"/>
      <c r="Q154" s="129"/>
      <c r="R154" s="129"/>
    </row>
    <row r="155" spans="1:18" ht="14.25" customHeight="1">
      <c r="A155" s="129"/>
      <c r="B155" s="129"/>
      <c r="C155" s="129"/>
      <c r="D155" s="129"/>
      <c r="E155" s="129"/>
      <c r="F155" s="129"/>
      <c r="G155" s="129"/>
      <c r="H155" s="129"/>
      <c r="I155" s="129"/>
      <c r="J155" s="138"/>
      <c r="K155" s="129"/>
      <c r="L155" s="129"/>
      <c r="M155" s="129"/>
      <c r="N155" s="129"/>
      <c r="O155" s="129"/>
      <c r="P155" s="129"/>
      <c r="Q155" s="129"/>
      <c r="R155" s="129"/>
    </row>
    <row r="156" spans="1:18" ht="14.25" customHeight="1">
      <c r="A156" s="129"/>
      <c r="B156" s="129"/>
      <c r="C156" s="129"/>
      <c r="D156" s="129"/>
      <c r="E156" s="129"/>
      <c r="F156" s="129"/>
      <c r="G156" s="129"/>
      <c r="H156" s="129"/>
      <c r="I156" s="129"/>
      <c r="J156" s="138"/>
      <c r="K156" s="129"/>
      <c r="L156" s="129"/>
      <c r="M156" s="129"/>
      <c r="N156" s="129"/>
      <c r="O156" s="129"/>
      <c r="P156" s="129"/>
      <c r="Q156" s="129"/>
      <c r="R156" s="129"/>
    </row>
    <row r="157" spans="1:18" ht="14.25" customHeight="1">
      <c r="A157" s="129"/>
      <c r="B157" s="129"/>
      <c r="C157" s="129"/>
      <c r="D157" s="129"/>
      <c r="E157" s="129"/>
      <c r="F157" s="129"/>
      <c r="G157" s="129"/>
      <c r="H157" s="129"/>
      <c r="I157" s="129"/>
      <c r="J157" s="138"/>
      <c r="K157" s="129"/>
      <c r="L157" s="129"/>
      <c r="M157" s="129"/>
      <c r="N157" s="129"/>
      <c r="O157" s="129"/>
      <c r="P157" s="129"/>
      <c r="Q157" s="129"/>
      <c r="R157" s="129"/>
    </row>
    <row r="158" spans="1:18" ht="14.25" customHeight="1">
      <c r="A158" s="129"/>
      <c r="B158" s="129"/>
      <c r="C158" s="129"/>
      <c r="D158" s="129"/>
      <c r="E158" s="129"/>
      <c r="F158" s="129"/>
      <c r="G158" s="129"/>
      <c r="H158" s="129"/>
      <c r="I158" s="129"/>
      <c r="J158" s="138"/>
      <c r="K158" s="129"/>
      <c r="L158" s="129"/>
      <c r="M158" s="129"/>
      <c r="N158" s="129"/>
      <c r="O158" s="129"/>
      <c r="P158" s="129"/>
      <c r="Q158" s="129"/>
      <c r="R158" s="129"/>
    </row>
    <row r="159" spans="1:18" ht="14.25" customHeight="1">
      <c r="A159" s="129"/>
      <c r="B159" s="129"/>
      <c r="C159" s="129"/>
      <c r="D159" s="129"/>
      <c r="E159" s="129"/>
      <c r="F159" s="129"/>
      <c r="G159" s="129"/>
      <c r="H159" s="129"/>
      <c r="I159" s="129"/>
      <c r="J159" s="138"/>
      <c r="K159" s="129"/>
      <c r="L159" s="129"/>
      <c r="M159" s="129"/>
      <c r="N159" s="129"/>
      <c r="O159" s="129"/>
      <c r="P159" s="129"/>
      <c r="Q159" s="129"/>
      <c r="R159" s="129"/>
    </row>
    <row r="160" spans="1:18" ht="14.25" customHeight="1">
      <c r="A160" s="129"/>
      <c r="B160" s="129"/>
      <c r="C160" s="129"/>
      <c r="D160" s="129"/>
      <c r="E160" s="129"/>
      <c r="F160" s="129"/>
      <c r="G160" s="129"/>
      <c r="H160" s="129"/>
      <c r="I160" s="129"/>
      <c r="J160" s="138"/>
      <c r="K160" s="129"/>
      <c r="L160" s="129"/>
      <c r="M160" s="129"/>
      <c r="N160" s="129"/>
      <c r="O160" s="129"/>
      <c r="P160" s="129"/>
      <c r="Q160" s="129"/>
      <c r="R160" s="129"/>
    </row>
    <row r="161" spans="1:18" ht="14.25" customHeight="1">
      <c r="A161" s="129"/>
      <c r="B161" s="129"/>
      <c r="C161" s="129"/>
      <c r="D161" s="129"/>
      <c r="E161" s="129"/>
      <c r="F161" s="129"/>
      <c r="G161" s="129"/>
      <c r="H161" s="129"/>
      <c r="I161" s="129"/>
      <c r="J161" s="138"/>
      <c r="K161" s="129"/>
      <c r="L161" s="129"/>
      <c r="M161" s="129"/>
      <c r="N161" s="129"/>
      <c r="O161" s="129"/>
      <c r="P161" s="129"/>
      <c r="Q161" s="129"/>
      <c r="R161" s="129"/>
    </row>
    <row r="162" spans="1:18" ht="14.25" customHeight="1">
      <c r="A162" s="129"/>
      <c r="B162" s="129"/>
      <c r="C162" s="129"/>
      <c r="D162" s="129"/>
      <c r="E162" s="129"/>
      <c r="F162" s="129"/>
      <c r="G162" s="129"/>
      <c r="H162" s="129"/>
      <c r="I162" s="129"/>
      <c r="J162" s="138"/>
      <c r="K162" s="129"/>
      <c r="L162" s="129"/>
      <c r="M162" s="129"/>
      <c r="N162" s="129"/>
      <c r="O162" s="129"/>
      <c r="P162" s="129"/>
      <c r="Q162" s="129"/>
      <c r="R162" s="129"/>
    </row>
    <row r="163" spans="1:18" ht="14.25" customHeight="1">
      <c r="A163" s="129"/>
      <c r="B163" s="129"/>
      <c r="C163" s="129"/>
      <c r="D163" s="129"/>
      <c r="E163" s="129"/>
      <c r="F163" s="129"/>
      <c r="G163" s="129"/>
      <c r="H163" s="129"/>
      <c r="I163" s="129"/>
      <c r="J163" s="138"/>
      <c r="K163" s="129"/>
      <c r="L163" s="129"/>
      <c r="M163" s="129"/>
      <c r="N163" s="129"/>
      <c r="O163" s="129"/>
      <c r="P163" s="129"/>
      <c r="Q163" s="129"/>
      <c r="R163" s="129"/>
    </row>
    <row r="164" spans="1:18" ht="14.25" customHeight="1">
      <c r="A164" s="129"/>
      <c r="B164" s="129"/>
      <c r="C164" s="129"/>
      <c r="D164" s="129"/>
      <c r="E164" s="129"/>
      <c r="F164" s="129"/>
      <c r="G164" s="129"/>
      <c r="H164" s="129"/>
      <c r="I164" s="129"/>
      <c r="J164" s="138"/>
      <c r="K164" s="129"/>
      <c r="L164" s="129"/>
      <c r="M164" s="129"/>
      <c r="N164" s="129"/>
      <c r="O164" s="129"/>
      <c r="P164" s="129"/>
      <c r="Q164" s="129"/>
      <c r="R164" s="129"/>
    </row>
    <row r="165" spans="1:18" ht="14.25" customHeight="1">
      <c r="A165" s="129"/>
      <c r="B165" s="129"/>
      <c r="C165" s="129"/>
      <c r="D165" s="129"/>
      <c r="E165" s="129"/>
      <c r="F165" s="129"/>
      <c r="G165" s="129"/>
      <c r="H165" s="129"/>
      <c r="I165" s="129"/>
      <c r="J165" s="138"/>
      <c r="K165" s="129"/>
      <c r="L165" s="129"/>
      <c r="M165" s="129"/>
      <c r="N165" s="129"/>
      <c r="O165" s="129"/>
      <c r="P165" s="129"/>
      <c r="Q165" s="129"/>
      <c r="R165" s="129"/>
    </row>
    <row r="166" spans="1:18" ht="14.25" customHeight="1">
      <c r="A166" s="129"/>
      <c r="B166" s="129"/>
      <c r="C166" s="129"/>
      <c r="D166" s="129"/>
      <c r="E166" s="129"/>
      <c r="F166" s="129"/>
      <c r="G166" s="129"/>
      <c r="H166" s="129"/>
      <c r="I166" s="129"/>
      <c r="J166" s="138"/>
      <c r="K166" s="129"/>
      <c r="L166" s="129"/>
      <c r="M166" s="129"/>
      <c r="N166" s="129"/>
      <c r="O166" s="129"/>
      <c r="P166" s="129"/>
      <c r="Q166" s="129"/>
      <c r="R166" s="129"/>
    </row>
    <row r="167" spans="1:18" ht="14.25" customHeight="1">
      <c r="A167" s="129"/>
      <c r="B167" s="129"/>
      <c r="C167" s="129"/>
      <c r="D167" s="129"/>
      <c r="E167" s="129"/>
      <c r="F167" s="129"/>
      <c r="G167" s="129"/>
      <c r="H167" s="129"/>
      <c r="I167" s="129"/>
      <c r="J167" s="138"/>
      <c r="K167" s="129"/>
      <c r="L167" s="129"/>
      <c r="M167" s="129"/>
      <c r="N167" s="129"/>
      <c r="O167" s="129"/>
      <c r="P167" s="129"/>
      <c r="Q167" s="129"/>
      <c r="R167" s="129"/>
    </row>
    <row r="168" spans="1:18" ht="14.25" customHeight="1">
      <c r="A168" s="129"/>
      <c r="B168" s="129"/>
      <c r="C168" s="129"/>
      <c r="D168" s="129"/>
      <c r="E168" s="129"/>
      <c r="F168" s="129"/>
      <c r="G168" s="129"/>
      <c r="H168" s="129"/>
      <c r="I168" s="129"/>
      <c r="J168" s="138"/>
      <c r="K168" s="129"/>
      <c r="L168" s="129"/>
      <c r="M168" s="129"/>
      <c r="N168" s="129"/>
      <c r="O168" s="129"/>
      <c r="P168" s="129"/>
      <c r="Q168" s="129"/>
      <c r="R168" s="129"/>
    </row>
    <row r="169" spans="1:18" ht="14.25" customHeight="1">
      <c r="A169" s="129"/>
      <c r="B169" s="129"/>
      <c r="C169" s="129"/>
      <c r="D169" s="129"/>
      <c r="E169" s="129"/>
      <c r="F169" s="129"/>
      <c r="G169" s="129"/>
      <c r="H169" s="129"/>
      <c r="I169" s="129"/>
      <c r="J169" s="138"/>
      <c r="K169" s="129"/>
      <c r="L169" s="129"/>
      <c r="M169" s="129"/>
      <c r="N169" s="129"/>
      <c r="O169" s="129"/>
      <c r="P169" s="129"/>
      <c r="Q169" s="129"/>
      <c r="R169" s="129"/>
    </row>
    <row r="170" spans="1:18" ht="14.25" customHeight="1">
      <c r="A170" s="129"/>
      <c r="B170" s="129"/>
      <c r="C170" s="129"/>
      <c r="D170" s="129"/>
      <c r="E170" s="129"/>
      <c r="F170" s="129"/>
      <c r="G170" s="129"/>
      <c r="H170" s="129"/>
      <c r="I170" s="129"/>
      <c r="J170" s="138"/>
      <c r="K170" s="129"/>
      <c r="L170" s="129"/>
      <c r="M170" s="129"/>
      <c r="N170" s="129"/>
      <c r="O170" s="129"/>
      <c r="P170" s="129"/>
      <c r="Q170" s="129"/>
      <c r="R170" s="129"/>
    </row>
    <row r="171" spans="1:18" ht="14.25" customHeight="1">
      <c r="A171" s="129"/>
      <c r="B171" s="129"/>
      <c r="C171" s="129"/>
      <c r="D171" s="129"/>
      <c r="E171" s="129"/>
      <c r="F171" s="129"/>
      <c r="G171" s="129"/>
      <c r="H171" s="129"/>
      <c r="I171" s="129"/>
      <c r="J171" s="138"/>
      <c r="K171" s="129"/>
      <c r="L171" s="129"/>
      <c r="M171" s="129"/>
      <c r="N171" s="129"/>
      <c r="O171" s="129"/>
      <c r="P171" s="129"/>
      <c r="Q171" s="129"/>
      <c r="R171" s="129"/>
    </row>
    <row r="172" spans="1:18" ht="14.25" customHeight="1">
      <c r="A172" s="129"/>
      <c r="B172" s="129"/>
      <c r="C172" s="129"/>
      <c r="D172" s="129"/>
      <c r="E172" s="129"/>
      <c r="F172" s="129"/>
      <c r="G172" s="129"/>
      <c r="H172" s="129"/>
      <c r="I172" s="129"/>
      <c r="J172" s="138"/>
      <c r="K172" s="129"/>
      <c r="L172" s="129"/>
      <c r="M172" s="129"/>
      <c r="N172" s="129"/>
      <c r="O172" s="129"/>
      <c r="P172" s="129"/>
      <c r="Q172" s="129"/>
      <c r="R172" s="129"/>
    </row>
    <row r="173" spans="1:18" ht="14.25" customHeight="1">
      <c r="A173" s="129"/>
      <c r="B173" s="129"/>
      <c r="C173" s="129"/>
      <c r="D173" s="129"/>
      <c r="E173" s="129"/>
      <c r="F173" s="129"/>
      <c r="G173" s="129"/>
      <c r="H173" s="129"/>
      <c r="I173" s="129"/>
      <c r="J173" s="138"/>
      <c r="K173" s="129"/>
      <c r="L173" s="129"/>
      <c r="M173" s="129"/>
      <c r="N173" s="129"/>
      <c r="O173" s="129"/>
      <c r="P173" s="129"/>
      <c r="Q173" s="129"/>
      <c r="R173" s="129"/>
    </row>
    <row r="174" spans="1:18" ht="14.25" customHeight="1">
      <c r="A174" s="129"/>
      <c r="B174" s="129"/>
      <c r="C174" s="129"/>
      <c r="D174" s="129"/>
      <c r="E174" s="129"/>
      <c r="F174" s="129"/>
      <c r="G174" s="129"/>
      <c r="H174" s="129"/>
      <c r="I174" s="129"/>
      <c r="J174" s="138"/>
      <c r="K174" s="129"/>
      <c r="L174" s="129"/>
      <c r="M174" s="129"/>
      <c r="N174" s="129"/>
      <c r="O174" s="129"/>
      <c r="P174" s="129"/>
      <c r="Q174" s="129"/>
      <c r="R174" s="129"/>
    </row>
    <row r="175" spans="1:18" ht="14.25" customHeight="1">
      <c r="A175" s="129"/>
      <c r="B175" s="129"/>
      <c r="C175" s="129"/>
      <c r="D175" s="129"/>
      <c r="E175" s="129"/>
      <c r="F175" s="129"/>
      <c r="G175" s="129"/>
      <c r="H175" s="129"/>
      <c r="I175" s="129"/>
      <c r="J175" s="138"/>
      <c r="K175" s="129"/>
      <c r="L175" s="129"/>
      <c r="M175" s="129"/>
      <c r="N175" s="129"/>
      <c r="O175" s="129"/>
      <c r="P175" s="129"/>
      <c r="Q175" s="129"/>
      <c r="R175" s="129"/>
    </row>
    <row r="176" spans="1:18" ht="14.25" customHeight="1">
      <c r="A176" s="129"/>
      <c r="B176" s="129"/>
      <c r="C176" s="129"/>
      <c r="D176" s="129"/>
      <c r="E176" s="129"/>
      <c r="F176" s="129"/>
      <c r="G176" s="129"/>
      <c r="H176" s="129"/>
      <c r="I176" s="129"/>
      <c r="J176" s="138"/>
      <c r="K176" s="129"/>
      <c r="L176" s="129"/>
      <c r="M176" s="129"/>
      <c r="N176" s="129"/>
      <c r="O176" s="129"/>
      <c r="P176" s="129"/>
      <c r="Q176" s="129"/>
      <c r="R176" s="129"/>
    </row>
    <row r="177" spans="1:18" ht="14.25" customHeight="1">
      <c r="A177" s="129"/>
      <c r="B177" s="129"/>
      <c r="C177" s="129"/>
      <c r="D177" s="129"/>
      <c r="E177" s="129"/>
      <c r="F177" s="129"/>
      <c r="G177" s="129"/>
      <c r="H177" s="129"/>
      <c r="I177" s="129"/>
      <c r="J177" s="138"/>
      <c r="K177" s="129"/>
      <c r="L177" s="129"/>
      <c r="M177" s="129"/>
      <c r="N177" s="129"/>
      <c r="O177" s="129"/>
      <c r="P177" s="129"/>
      <c r="Q177" s="129"/>
      <c r="R177" s="129"/>
    </row>
    <row r="178" spans="1:18" ht="14.25" customHeight="1">
      <c r="A178" s="129"/>
      <c r="B178" s="129"/>
      <c r="C178" s="129"/>
      <c r="D178" s="129"/>
      <c r="E178" s="129"/>
      <c r="F178" s="129"/>
      <c r="G178" s="129"/>
      <c r="H178" s="129"/>
      <c r="I178" s="129"/>
      <c r="J178" s="138"/>
      <c r="K178" s="129"/>
      <c r="L178" s="129"/>
      <c r="M178" s="129"/>
      <c r="N178" s="129"/>
      <c r="O178" s="129"/>
      <c r="P178" s="129"/>
      <c r="Q178" s="129"/>
      <c r="R178" s="129"/>
    </row>
    <row r="179" spans="1:18" ht="14.25" customHeight="1">
      <c r="A179" s="129"/>
      <c r="B179" s="129"/>
      <c r="C179" s="129"/>
      <c r="D179" s="129"/>
      <c r="E179" s="129"/>
      <c r="F179" s="129"/>
      <c r="G179" s="129"/>
      <c r="H179" s="129"/>
      <c r="I179" s="129"/>
      <c r="J179" s="138"/>
      <c r="K179" s="129"/>
      <c r="L179" s="129"/>
      <c r="M179" s="129"/>
      <c r="N179" s="129"/>
      <c r="O179" s="129"/>
      <c r="P179" s="129"/>
      <c r="Q179" s="129"/>
      <c r="R179" s="129"/>
    </row>
    <row r="180" spans="1:18" ht="14.25" customHeight="1">
      <c r="A180" s="129"/>
      <c r="B180" s="129"/>
      <c r="C180" s="129"/>
      <c r="D180" s="129"/>
      <c r="E180" s="129"/>
      <c r="F180" s="129"/>
      <c r="G180" s="129"/>
      <c r="H180" s="129"/>
      <c r="I180" s="129"/>
      <c r="J180" s="138"/>
      <c r="K180" s="129"/>
      <c r="L180" s="129"/>
      <c r="M180" s="129"/>
      <c r="N180" s="129"/>
      <c r="O180" s="129"/>
      <c r="P180" s="129"/>
      <c r="Q180" s="129"/>
      <c r="R180" s="129"/>
    </row>
    <row r="181" spans="1:18" ht="14.25" customHeight="1">
      <c r="A181" s="129"/>
      <c r="B181" s="129"/>
      <c r="C181" s="129"/>
      <c r="D181" s="129"/>
      <c r="E181" s="129"/>
      <c r="F181" s="129"/>
      <c r="G181" s="129"/>
      <c r="H181" s="129"/>
      <c r="I181" s="129"/>
      <c r="J181" s="138"/>
      <c r="K181" s="129"/>
      <c r="L181" s="129"/>
      <c r="M181" s="129"/>
      <c r="N181" s="129"/>
      <c r="O181" s="129"/>
      <c r="P181" s="129"/>
      <c r="Q181" s="129"/>
      <c r="R181" s="129"/>
    </row>
    <row r="182" spans="1:18" ht="14.25" customHeight="1">
      <c r="A182" s="129"/>
      <c r="B182" s="129"/>
      <c r="C182" s="129"/>
      <c r="D182" s="129"/>
      <c r="E182" s="129"/>
      <c r="F182" s="129"/>
      <c r="G182" s="129"/>
      <c r="H182" s="129"/>
      <c r="I182" s="129"/>
      <c r="J182" s="138"/>
      <c r="K182" s="129"/>
      <c r="L182" s="129"/>
      <c r="M182" s="129"/>
      <c r="N182" s="129"/>
      <c r="O182" s="129"/>
      <c r="P182" s="129"/>
      <c r="Q182" s="129"/>
      <c r="R182" s="129"/>
    </row>
    <row r="183" spans="1:18" ht="14.25" customHeight="1">
      <c r="A183" s="129"/>
      <c r="B183" s="129"/>
      <c r="C183" s="129"/>
      <c r="D183" s="129"/>
      <c r="E183" s="129"/>
      <c r="F183" s="129"/>
      <c r="G183" s="129"/>
      <c r="H183" s="129"/>
      <c r="I183" s="129"/>
      <c r="J183" s="138"/>
      <c r="K183" s="129"/>
      <c r="L183" s="129"/>
      <c r="M183" s="129"/>
      <c r="N183" s="129"/>
      <c r="O183" s="129"/>
      <c r="P183" s="129"/>
      <c r="Q183" s="129"/>
      <c r="R183" s="129"/>
    </row>
    <row r="184" spans="1:18" ht="14.25" customHeight="1">
      <c r="A184" s="129"/>
      <c r="B184" s="129"/>
      <c r="C184" s="129"/>
      <c r="D184" s="129"/>
      <c r="E184" s="129"/>
      <c r="F184" s="129"/>
      <c r="G184" s="129"/>
      <c r="H184" s="129"/>
      <c r="I184" s="129"/>
      <c r="J184" s="138"/>
      <c r="K184" s="129"/>
      <c r="L184" s="129"/>
      <c r="M184" s="129"/>
      <c r="N184" s="129"/>
      <c r="O184" s="129"/>
      <c r="P184" s="129"/>
      <c r="Q184" s="129"/>
      <c r="R184" s="129"/>
    </row>
    <row r="185" spans="1:18" ht="14.25" customHeight="1">
      <c r="A185" s="129"/>
      <c r="B185" s="129"/>
      <c r="C185" s="129"/>
      <c r="D185" s="129"/>
      <c r="E185" s="129"/>
      <c r="F185" s="129"/>
      <c r="G185" s="129"/>
      <c r="H185" s="129"/>
      <c r="I185" s="129"/>
      <c r="J185" s="138"/>
      <c r="K185" s="129"/>
      <c r="L185" s="129"/>
      <c r="M185" s="129"/>
      <c r="N185" s="129"/>
      <c r="O185" s="129"/>
      <c r="P185" s="129"/>
      <c r="Q185" s="129"/>
      <c r="R185" s="129"/>
    </row>
    <row r="186" spans="1:18" ht="14.25" customHeight="1">
      <c r="A186" s="129"/>
      <c r="B186" s="129"/>
      <c r="C186" s="129"/>
      <c r="D186" s="129"/>
      <c r="E186" s="129"/>
      <c r="F186" s="129"/>
      <c r="G186" s="129"/>
      <c r="H186" s="129"/>
      <c r="I186" s="129"/>
      <c r="J186" s="138"/>
      <c r="K186" s="129"/>
      <c r="L186" s="129"/>
      <c r="M186" s="129"/>
      <c r="N186" s="129"/>
      <c r="O186" s="129"/>
      <c r="P186" s="129"/>
      <c r="Q186" s="129"/>
      <c r="R186" s="129"/>
    </row>
    <row r="187" spans="1:18" ht="14.25" customHeight="1">
      <c r="A187" s="129"/>
      <c r="B187" s="129"/>
      <c r="C187" s="129"/>
      <c r="D187" s="129"/>
      <c r="E187" s="129"/>
      <c r="F187" s="129"/>
      <c r="G187" s="129"/>
      <c r="H187" s="129"/>
      <c r="I187" s="129"/>
      <c r="J187" s="138"/>
      <c r="K187" s="129"/>
      <c r="L187" s="129"/>
      <c r="M187" s="129"/>
      <c r="N187" s="129"/>
      <c r="O187" s="129"/>
      <c r="P187" s="129"/>
      <c r="Q187" s="129"/>
      <c r="R187" s="129"/>
    </row>
    <row r="188" spans="1:18" ht="14.25" customHeight="1">
      <c r="A188" s="129"/>
      <c r="B188" s="129"/>
      <c r="C188" s="129"/>
      <c r="D188" s="129"/>
      <c r="E188" s="129"/>
      <c r="F188" s="129"/>
      <c r="G188" s="129"/>
      <c r="H188" s="129"/>
      <c r="I188" s="129"/>
      <c r="J188" s="138"/>
      <c r="K188" s="129"/>
      <c r="L188" s="129"/>
      <c r="M188" s="129"/>
      <c r="N188" s="129"/>
      <c r="O188" s="129"/>
      <c r="P188" s="129"/>
      <c r="Q188" s="129"/>
      <c r="R188" s="129"/>
    </row>
    <row r="189" spans="1:18" ht="14.25" customHeight="1">
      <c r="A189" s="129"/>
      <c r="B189" s="129"/>
      <c r="C189" s="129"/>
      <c r="D189" s="129"/>
      <c r="E189" s="129"/>
      <c r="F189" s="129"/>
      <c r="G189" s="129"/>
      <c r="H189" s="129"/>
      <c r="I189" s="129"/>
      <c r="J189" s="138"/>
      <c r="K189" s="129"/>
      <c r="L189" s="129"/>
      <c r="M189" s="129"/>
      <c r="N189" s="129"/>
      <c r="O189" s="129"/>
      <c r="P189" s="129"/>
      <c r="Q189" s="129"/>
      <c r="R189" s="129"/>
    </row>
    <row r="190" spans="1:18" ht="14.25" customHeight="1">
      <c r="A190" s="129"/>
      <c r="B190" s="129"/>
      <c r="C190" s="129"/>
      <c r="D190" s="129"/>
      <c r="E190" s="129"/>
      <c r="F190" s="129"/>
      <c r="G190" s="129"/>
      <c r="H190" s="129"/>
      <c r="I190" s="129"/>
      <c r="J190" s="138"/>
      <c r="K190" s="129"/>
      <c r="L190" s="129"/>
      <c r="M190" s="129"/>
      <c r="N190" s="129"/>
      <c r="O190" s="129"/>
      <c r="P190" s="129"/>
      <c r="Q190" s="129"/>
      <c r="R190" s="129"/>
    </row>
    <row r="191" spans="1:18" ht="14.25" customHeight="1">
      <c r="A191" s="129"/>
      <c r="B191" s="129"/>
      <c r="C191" s="129"/>
      <c r="D191" s="129"/>
      <c r="E191" s="129"/>
      <c r="F191" s="129"/>
      <c r="G191" s="129"/>
      <c r="H191" s="129"/>
      <c r="I191" s="129"/>
      <c r="J191" s="138"/>
      <c r="K191" s="129"/>
      <c r="L191" s="129"/>
      <c r="M191" s="129"/>
      <c r="N191" s="129"/>
      <c r="O191" s="129"/>
      <c r="P191" s="129"/>
      <c r="Q191" s="129"/>
      <c r="R191" s="129"/>
    </row>
    <row r="192" spans="1:18" ht="14.25" customHeight="1">
      <c r="A192" s="129"/>
      <c r="B192" s="129"/>
      <c r="C192" s="129"/>
      <c r="D192" s="129"/>
      <c r="E192" s="129"/>
      <c r="F192" s="129"/>
      <c r="G192" s="129"/>
      <c r="H192" s="129"/>
      <c r="I192" s="129"/>
      <c r="J192" s="138"/>
      <c r="K192" s="129"/>
      <c r="L192" s="129"/>
      <c r="M192" s="129"/>
      <c r="N192" s="129"/>
      <c r="O192" s="129"/>
      <c r="P192" s="129"/>
      <c r="Q192" s="129"/>
      <c r="R192" s="129"/>
    </row>
    <row r="193" spans="1:18" ht="14.25" customHeight="1">
      <c r="A193" s="129"/>
      <c r="B193" s="129"/>
      <c r="C193" s="129"/>
      <c r="D193" s="129"/>
      <c r="E193" s="129"/>
      <c r="F193" s="129"/>
      <c r="G193" s="129"/>
      <c r="H193" s="129"/>
      <c r="I193" s="129"/>
      <c r="J193" s="138"/>
      <c r="K193" s="129"/>
      <c r="L193" s="129"/>
      <c r="M193" s="129"/>
      <c r="N193" s="129"/>
      <c r="O193" s="129"/>
      <c r="P193" s="129"/>
      <c r="Q193" s="129"/>
      <c r="R193" s="129"/>
    </row>
    <row r="194" spans="1:18" ht="14.25" customHeight="1">
      <c r="A194" s="129"/>
      <c r="B194" s="129"/>
      <c r="C194" s="129"/>
      <c r="D194" s="129"/>
      <c r="E194" s="129"/>
      <c r="F194" s="129"/>
      <c r="G194" s="129"/>
      <c r="H194" s="129"/>
      <c r="I194" s="129"/>
      <c r="J194" s="138"/>
      <c r="K194" s="129"/>
      <c r="L194" s="129"/>
      <c r="M194" s="129"/>
      <c r="N194" s="129"/>
      <c r="O194" s="129"/>
      <c r="P194" s="129"/>
      <c r="Q194" s="129"/>
      <c r="R194" s="129"/>
    </row>
    <row r="195" spans="1:18" ht="14.25" customHeight="1">
      <c r="A195" s="129"/>
      <c r="B195" s="129"/>
      <c r="C195" s="129"/>
      <c r="D195" s="129"/>
      <c r="E195" s="129"/>
      <c r="F195" s="129"/>
      <c r="G195" s="129"/>
      <c r="H195" s="129"/>
      <c r="I195" s="129"/>
      <c r="J195" s="138"/>
      <c r="K195" s="129"/>
      <c r="L195" s="129"/>
      <c r="M195" s="129"/>
      <c r="N195" s="129"/>
      <c r="O195" s="129"/>
      <c r="P195" s="129"/>
      <c r="Q195" s="129"/>
      <c r="R195" s="129"/>
    </row>
    <row r="196" spans="1:18" ht="14.25" customHeight="1">
      <c r="A196" s="129"/>
      <c r="B196" s="129"/>
      <c r="C196" s="129"/>
      <c r="D196" s="129"/>
      <c r="E196" s="129"/>
      <c r="F196" s="129"/>
      <c r="G196" s="129"/>
      <c r="H196" s="129"/>
      <c r="I196" s="129"/>
      <c r="J196" s="138"/>
      <c r="K196" s="129"/>
      <c r="L196" s="129"/>
      <c r="M196" s="129"/>
      <c r="N196" s="129"/>
      <c r="O196" s="129"/>
      <c r="P196" s="129"/>
      <c r="Q196" s="129"/>
      <c r="R196" s="129"/>
    </row>
    <row r="197" spans="1:18" ht="14.25" customHeight="1">
      <c r="A197" s="129"/>
      <c r="B197" s="129"/>
      <c r="C197" s="129"/>
      <c r="D197" s="129"/>
      <c r="E197" s="129"/>
      <c r="F197" s="129"/>
      <c r="G197" s="129"/>
      <c r="H197" s="129"/>
      <c r="I197" s="129"/>
      <c r="J197" s="138"/>
      <c r="K197" s="129"/>
      <c r="L197" s="129"/>
      <c r="M197" s="129"/>
      <c r="N197" s="129"/>
      <c r="O197" s="129"/>
      <c r="P197" s="129"/>
      <c r="Q197" s="129"/>
      <c r="R197" s="129"/>
    </row>
    <row r="198" spans="1:18" ht="14.25" customHeight="1">
      <c r="A198" s="129"/>
      <c r="B198" s="129"/>
      <c r="C198" s="129"/>
      <c r="D198" s="129"/>
      <c r="E198" s="129"/>
      <c r="F198" s="129"/>
      <c r="G198" s="129"/>
      <c r="H198" s="129"/>
      <c r="I198" s="129"/>
      <c r="J198" s="138"/>
      <c r="K198" s="129"/>
      <c r="L198" s="129"/>
      <c r="M198" s="129"/>
      <c r="N198" s="129"/>
      <c r="O198" s="129"/>
      <c r="P198" s="129"/>
      <c r="Q198" s="129"/>
      <c r="R198" s="129"/>
    </row>
    <row r="199" spans="1:18" ht="14.25" customHeight="1">
      <c r="A199" s="129"/>
      <c r="B199" s="129"/>
      <c r="C199" s="129"/>
      <c r="D199" s="129"/>
      <c r="E199" s="129"/>
      <c r="F199" s="129"/>
      <c r="G199" s="129"/>
      <c r="H199" s="129"/>
      <c r="I199" s="129"/>
      <c r="J199" s="138"/>
      <c r="K199" s="129"/>
      <c r="L199" s="129"/>
      <c r="M199" s="129"/>
      <c r="N199" s="129"/>
      <c r="O199" s="129"/>
      <c r="P199" s="129"/>
      <c r="Q199" s="129"/>
      <c r="R199" s="129"/>
    </row>
    <row r="200" spans="1:18" ht="14.25" customHeight="1">
      <c r="A200" s="129"/>
      <c r="B200" s="129"/>
      <c r="C200" s="129"/>
      <c r="D200" s="129"/>
      <c r="E200" s="129"/>
      <c r="F200" s="129"/>
      <c r="G200" s="129"/>
      <c r="H200" s="129"/>
      <c r="I200" s="129"/>
      <c r="J200" s="138"/>
      <c r="K200" s="129"/>
      <c r="L200" s="129"/>
      <c r="M200" s="129"/>
      <c r="N200" s="129"/>
      <c r="O200" s="129"/>
      <c r="P200" s="129"/>
      <c r="Q200" s="129"/>
      <c r="R200" s="129"/>
    </row>
    <row r="201" spans="1:18" ht="14.25" customHeight="1">
      <c r="A201" s="129"/>
      <c r="B201" s="129"/>
      <c r="C201" s="129"/>
      <c r="D201" s="129"/>
      <c r="E201" s="129"/>
      <c r="F201" s="129"/>
      <c r="G201" s="129"/>
      <c r="H201" s="129"/>
      <c r="I201" s="129"/>
      <c r="J201" s="138"/>
      <c r="K201" s="129"/>
      <c r="L201" s="129"/>
      <c r="M201" s="129"/>
      <c r="N201" s="129"/>
      <c r="O201" s="129"/>
      <c r="P201" s="129"/>
      <c r="Q201" s="129"/>
      <c r="R201" s="129"/>
    </row>
    <row r="202" spans="1:18" ht="14.25" customHeight="1">
      <c r="A202" s="129"/>
      <c r="B202" s="129"/>
      <c r="C202" s="129"/>
      <c r="D202" s="129"/>
      <c r="E202" s="129"/>
      <c r="F202" s="129"/>
      <c r="G202" s="129"/>
      <c r="H202" s="129"/>
      <c r="I202" s="129"/>
      <c r="J202" s="138"/>
      <c r="K202" s="129"/>
      <c r="L202" s="129"/>
      <c r="M202" s="129"/>
      <c r="N202" s="129"/>
      <c r="O202" s="129"/>
      <c r="P202" s="129"/>
      <c r="Q202" s="129"/>
      <c r="R202" s="129"/>
    </row>
    <row r="203" spans="1:18" ht="14.25" customHeight="1">
      <c r="A203" s="129"/>
      <c r="B203" s="129"/>
      <c r="C203" s="129"/>
      <c r="D203" s="129"/>
      <c r="E203" s="129"/>
      <c r="F203" s="129"/>
      <c r="G203" s="129"/>
      <c r="H203" s="129"/>
      <c r="I203" s="129"/>
      <c r="J203" s="138"/>
      <c r="K203" s="129"/>
      <c r="L203" s="129"/>
      <c r="M203" s="129"/>
      <c r="N203" s="129"/>
      <c r="O203" s="129"/>
      <c r="P203" s="129"/>
      <c r="Q203" s="129"/>
      <c r="R203" s="129"/>
    </row>
    <row r="204" spans="1:18" ht="14.25" customHeight="1">
      <c r="A204" s="129"/>
      <c r="B204" s="129"/>
      <c r="C204" s="129"/>
      <c r="D204" s="129"/>
      <c r="E204" s="129"/>
      <c r="F204" s="129"/>
      <c r="G204" s="129"/>
      <c r="H204" s="129"/>
      <c r="I204" s="129"/>
      <c r="J204" s="138"/>
      <c r="K204" s="129"/>
      <c r="L204" s="129"/>
      <c r="M204" s="129"/>
      <c r="N204" s="129"/>
      <c r="O204" s="129"/>
      <c r="P204" s="129"/>
      <c r="Q204" s="129"/>
      <c r="R204" s="129"/>
    </row>
    <row r="205" spans="1:18" ht="14.25" customHeight="1">
      <c r="A205" s="129"/>
      <c r="B205" s="129"/>
      <c r="C205" s="129"/>
      <c r="D205" s="129"/>
      <c r="E205" s="129"/>
      <c r="F205" s="129"/>
      <c r="G205" s="129"/>
      <c r="H205" s="129"/>
      <c r="I205" s="129"/>
      <c r="J205" s="138"/>
      <c r="K205" s="129"/>
      <c r="L205" s="129"/>
      <c r="M205" s="129"/>
      <c r="N205" s="129"/>
      <c r="O205" s="129"/>
      <c r="P205" s="129"/>
      <c r="Q205" s="129"/>
      <c r="R205" s="129"/>
    </row>
    <row r="206" spans="1:18" ht="14.25" customHeight="1">
      <c r="A206" s="129"/>
      <c r="B206" s="129"/>
      <c r="C206" s="129"/>
      <c r="D206" s="129"/>
      <c r="E206" s="129"/>
      <c r="F206" s="129"/>
      <c r="G206" s="129"/>
      <c r="H206" s="129"/>
      <c r="I206" s="129"/>
      <c r="J206" s="138"/>
      <c r="K206" s="129"/>
      <c r="L206" s="129"/>
      <c r="M206" s="129"/>
      <c r="N206" s="129"/>
      <c r="O206" s="129"/>
      <c r="P206" s="129"/>
      <c r="Q206" s="129"/>
      <c r="R206" s="129"/>
    </row>
    <row r="207" spans="1:18" ht="14.25" customHeight="1">
      <c r="A207" s="129"/>
      <c r="B207" s="129"/>
      <c r="C207" s="129"/>
      <c r="D207" s="129"/>
      <c r="E207" s="129"/>
      <c r="F207" s="129"/>
      <c r="G207" s="129"/>
      <c r="H207" s="129"/>
      <c r="I207" s="129"/>
      <c r="J207" s="138"/>
      <c r="K207" s="129"/>
      <c r="L207" s="129"/>
      <c r="M207" s="129"/>
      <c r="N207" s="129"/>
      <c r="O207" s="129"/>
      <c r="P207" s="129"/>
      <c r="Q207" s="129"/>
      <c r="R207" s="129"/>
    </row>
    <row r="208" spans="1:18" ht="14.25" customHeight="1">
      <c r="A208" s="129"/>
      <c r="B208" s="129"/>
      <c r="C208" s="129"/>
      <c r="D208" s="129"/>
      <c r="E208" s="129"/>
      <c r="F208" s="129"/>
      <c r="G208" s="129"/>
      <c r="H208" s="129"/>
      <c r="I208" s="129"/>
      <c r="J208" s="138"/>
      <c r="K208" s="129"/>
      <c r="L208" s="129"/>
      <c r="M208" s="129"/>
      <c r="N208" s="129"/>
      <c r="O208" s="129"/>
      <c r="P208" s="129"/>
      <c r="Q208" s="129"/>
      <c r="R208" s="129"/>
    </row>
    <row r="209" spans="1:18" ht="14.25" customHeight="1">
      <c r="A209" s="129"/>
      <c r="B209" s="129"/>
      <c r="C209" s="129"/>
      <c r="D209" s="129"/>
      <c r="E209" s="129"/>
      <c r="F209" s="129"/>
      <c r="G209" s="129"/>
      <c r="H209" s="129"/>
      <c r="I209" s="129"/>
      <c r="J209" s="138"/>
      <c r="K209" s="129"/>
      <c r="L209" s="129"/>
      <c r="M209" s="129"/>
      <c r="N209" s="129"/>
      <c r="O209" s="129"/>
      <c r="P209" s="129"/>
      <c r="Q209" s="129"/>
      <c r="R209" s="129"/>
    </row>
    <row r="210" spans="1:18" ht="14.25" customHeight="1">
      <c r="A210" s="129"/>
      <c r="B210" s="129"/>
      <c r="C210" s="129"/>
      <c r="D210" s="129"/>
      <c r="E210" s="129"/>
      <c r="F210" s="129"/>
      <c r="G210" s="129"/>
      <c r="H210" s="129"/>
      <c r="I210" s="129"/>
      <c r="J210" s="138"/>
      <c r="K210" s="129"/>
      <c r="L210" s="129"/>
      <c r="M210" s="129"/>
      <c r="N210" s="129"/>
      <c r="O210" s="129"/>
      <c r="P210" s="129"/>
      <c r="Q210" s="129"/>
      <c r="R210" s="129"/>
    </row>
    <row r="211" spans="1:18" ht="14.25" customHeight="1">
      <c r="A211" s="129"/>
      <c r="B211" s="129"/>
      <c r="C211" s="129"/>
      <c r="D211" s="129"/>
      <c r="E211" s="129"/>
      <c r="F211" s="129"/>
      <c r="G211" s="129"/>
      <c r="H211" s="129"/>
      <c r="I211" s="129"/>
      <c r="J211" s="138"/>
      <c r="K211" s="129"/>
      <c r="L211" s="129"/>
      <c r="M211" s="129"/>
      <c r="N211" s="129"/>
      <c r="O211" s="129"/>
      <c r="P211" s="129"/>
      <c r="Q211" s="129"/>
      <c r="R211" s="129"/>
    </row>
    <row r="212" spans="1:18" ht="14.25" customHeight="1">
      <c r="A212" s="129"/>
      <c r="B212" s="129"/>
      <c r="C212" s="129"/>
      <c r="D212" s="129"/>
      <c r="E212" s="129"/>
      <c r="F212" s="129"/>
      <c r="G212" s="129"/>
      <c r="H212" s="129"/>
      <c r="I212" s="129"/>
      <c r="J212" s="138"/>
      <c r="K212" s="129"/>
      <c r="L212" s="129"/>
      <c r="M212" s="129"/>
      <c r="N212" s="129"/>
      <c r="O212" s="129"/>
      <c r="P212" s="129"/>
      <c r="Q212" s="129"/>
      <c r="R212" s="129"/>
    </row>
    <row r="213" spans="1:18" ht="14.25" customHeight="1">
      <c r="A213" s="129"/>
      <c r="B213" s="129"/>
      <c r="C213" s="129"/>
      <c r="D213" s="129"/>
      <c r="E213" s="129"/>
      <c r="F213" s="129"/>
      <c r="G213" s="129"/>
      <c r="H213" s="129"/>
      <c r="I213" s="129"/>
      <c r="J213" s="138"/>
      <c r="K213" s="129"/>
      <c r="L213" s="129"/>
      <c r="M213" s="129"/>
      <c r="N213" s="129"/>
      <c r="O213" s="129"/>
      <c r="P213" s="129"/>
      <c r="Q213" s="129"/>
      <c r="R213" s="129"/>
    </row>
    <row r="214" spans="1:18" ht="14.25" customHeight="1">
      <c r="A214" s="129"/>
      <c r="B214" s="129"/>
      <c r="C214" s="129"/>
      <c r="D214" s="129"/>
      <c r="E214" s="129"/>
      <c r="F214" s="129"/>
      <c r="G214" s="129"/>
      <c r="H214" s="129"/>
      <c r="I214" s="129"/>
      <c r="J214" s="138"/>
      <c r="K214" s="129"/>
      <c r="L214" s="129"/>
      <c r="M214" s="129"/>
      <c r="N214" s="129"/>
      <c r="O214" s="129"/>
      <c r="P214" s="129"/>
      <c r="Q214" s="129"/>
      <c r="R214" s="129"/>
    </row>
    <row r="215" spans="1:18" ht="14.25" customHeight="1">
      <c r="A215" s="129"/>
      <c r="B215" s="129"/>
      <c r="C215" s="129"/>
      <c r="D215" s="129"/>
      <c r="E215" s="129"/>
      <c r="F215" s="129"/>
      <c r="G215" s="129"/>
      <c r="H215" s="129"/>
      <c r="I215" s="129"/>
      <c r="J215" s="138"/>
      <c r="K215" s="129"/>
      <c r="L215" s="129"/>
      <c r="M215" s="129"/>
      <c r="N215" s="129"/>
      <c r="O215" s="129"/>
      <c r="P215" s="129"/>
      <c r="Q215" s="129"/>
      <c r="R215" s="129"/>
    </row>
    <row r="216" spans="1:18" ht="14.25" customHeight="1">
      <c r="A216" s="129"/>
      <c r="B216" s="129"/>
      <c r="C216" s="129"/>
      <c r="D216" s="129"/>
      <c r="E216" s="129"/>
      <c r="F216" s="129"/>
      <c r="G216" s="129"/>
      <c r="H216" s="129"/>
      <c r="I216" s="129"/>
      <c r="J216" s="138"/>
      <c r="K216" s="129"/>
      <c r="L216" s="129"/>
      <c r="M216" s="129"/>
      <c r="N216" s="129"/>
      <c r="O216" s="129"/>
      <c r="P216" s="129"/>
      <c r="Q216" s="129"/>
      <c r="R216" s="129"/>
    </row>
    <row r="217" spans="1:18" ht="14.25" customHeight="1">
      <c r="A217" s="129"/>
      <c r="B217" s="129"/>
      <c r="C217" s="129"/>
      <c r="D217" s="129"/>
      <c r="E217" s="129"/>
      <c r="F217" s="129"/>
      <c r="G217" s="129"/>
      <c r="H217" s="129"/>
      <c r="I217" s="129"/>
      <c r="J217" s="138"/>
      <c r="K217" s="129"/>
      <c r="L217" s="129"/>
      <c r="M217" s="129"/>
      <c r="N217" s="129"/>
      <c r="O217" s="129"/>
      <c r="P217" s="129"/>
      <c r="Q217" s="129"/>
      <c r="R217" s="129"/>
    </row>
    <row r="218" spans="1:18" ht="14.25" customHeight="1">
      <c r="A218" s="129"/>
      <c r="B218" s="129"/>
      <c r="C218" s="129"/>
      <c r="D218" s="129"/>
      <c r="E218" s="129"/>
      <c r="F218" s="129"/>
      <c r="G218" s="129"/>
      <c r="H218" s="129"/>
      <c r="I218" s="129"/>
      <c r="J218" s="138"/>
      <c r="K218" s="129"/>
      <c r="L218" s="129"/>
      <c r="M218" s="129"/>
      <c r="N218" s="129"/>
      <c r="O218" s="129"/>
      <c r="P218" s="129"/>
      <c r="Q218" s="129"/>
      <c r="R218" s="129"/>
    </row>
    <row r="219" spans="1:18" ht="14.25" customHeight="1">
      <c r="A219" s="129"/>
      <c r="B219" s="129"/>
      <c r="C219" s="129"/>
      <c r="D219" s="129"/>
      <c r="E219" s="129"/>
      <c r="F219" s="129"/>
      <c r="G219" s="129"/>
      <c r="H219" s="129"/>
      <c r="I219" s="129"/>
      <c r="J219" s="138"/>
      <c r="K219" s="129"/>
      <c r="L219" s="129"/>
      <c r="M219" s="129"/>
      <c r="N219" s="129"/>
      <c r="O219" s="129"/>
      <c r="P219" s="129"/>
      <c r="Q219" s="129"/>
      <c r="R219" s="129"/>
    </row>
    <row r="220" spans="1:18" ht="14.25" customHeight="1">
      <c r="A220" s="129"/>
      <c r="B220" s="129"/>
      <c r="C220" s="129"/>
      <c r="D220" s="129"/>
      <c r="E220" s="129"/>
      <c r="F220" s="129"/>
      <c r="G220" s="129"/>
      <c r="H220" s="129"/>
      <c r="I220" s="129"/>
      <c r="J220" s="138"/>
      <c r="K220" s="129"/>
      <c r="L220" s="129"/>
      <c r="M220" s="129"/>
      <c r="N220" s="129"/>
      <c r="O220" s="129"/>
      <c r="P220" s="129"/>
      <c r="Q220" s="129"/>
      <c r="R220" s="129"/>
    </row>
    <row r="221" spans="1:18" ht="14.25" customHeight="1">
      <c r="A221" s="129"/>
      <c r="B221" s="129"/>
      <c r="C221" s="129"/>
      <c r="D221" s="129"/>
      <c r="E221" s="129"/>
      <c r="F221" s="129"/>
      <c r="G221" s="129"/>
      <c r="H221" s="129"/>
      <c r="I221" s="129"/>
      <c r="J221" s="138"/>
      <c r="K221" s="129"/>
      <c r="L221" s="129"/>
      <c r="M221" s="129"/>
      <c r="N221" s="129"/>
      <c r="O221" s="129"/>
      <c r="P221" s="129"/>
      <c r="Q221" s="129"/>
      <c r="R221" s="129"/>
    </row>
    <row r="222" spans="1:18" ht="14.25" customHeight="1">
      <c r="A222" s="129"/>
      <c r="B222" s="129"/>
      <c r="C222" s="129"/>
      <c r="D222" s="129"/>
      <c r="E222" s="129"/>
      <c r="F222" s="129"/>
      <c r="G222" s="129"/>
      <c r="H222" s="129"/>
      <c r="I222" s="129"/>
      <c r="J222" s="138"/>
      <c r="K222" s="129"/>
      <c r="L222" s="129"/>
      <c r="M222" s="129"/>
      <c r="N222" s="129"/>
      <c r="O222" s="129"/>
      <c r="P222" s="129"/>
      <c r="Q222" s="129"/>
      <c r="R222" s="129"/>
    </row>
    <row r="223" spans="1:18" ht="14.25" customHeight="1">
      <c r="A223" s="129"/>
      <c r="B223" s="129"/>
      <c r="C223" s="129"/>
      <c r="D223" s="129"/>
      <c r="E223" s="129"/>
      <c r="F223" s="129"/>
      <c r="G223" s="129"/>
      <c r="H223" s="129"/>
      <c r="I223" s="129"/>
      <c r="J223" s="138"/>
      <c r="K223" s="129"/>
      <c r="L223" s="129"/>
      <c r="M223" s="129"/>
      <c r="N223" s="129"/>
      <c r="O223" s="129"/>
      <c r="P223" s="129"/>
      <c r="Q223" s="129"/>
      <c r="R223" s="129"/>
    </row>
    <row r="224" spans="1:18" ht="14.25" customHeight="1">
      <c r="A224" s="129"/>
      <c r="B224" s="129"/>
      <c r="C224" s="129"/>
      <c r="D224" s="129"/>
      <c r="E224" s="129"/>
      <c r="F224" s="129"/>
      <c r="G224" s="129"/>
      <c r="H224" s="129"/>
      <c r="I224" s="129"/>
      <c r="J224" s="138"/>
      <c r="K224" s="129"/>
      <c r="L224" s="129"/>
      <c r="M224" s="129"/>
      <c r="N224" s="129"/>
      <c r="O224" s="129"/>
      <c r="P224" s="129"/>
      <c r="Q224" s="129"/>
      <c r="R224" s="129"/>
    </row>
    <row r="225" spans="1:18" ht="14.25" customHeight="1">
      <c r="A225" s="129"/>
      <c r="B225" s="129"/>
      <c r="C225" s="129"/>
      <c r="D225" s="129"/>
      <c r="E225" s="129"/>
      <c r="F225" s="129"/>
      <c r="G225" s="129"/>
      <c r="H225" s="129"/>
      <c r="I225" s="129"/>
      <c r="J225" s="138"/>
      <c r="K225" s="129"/>
      <c r="L225" s="129"/>
      <c r="M225" s="129"/>
      <c r="N225" s="129"/>
      <c r="O225" s="129"/>
      <c r="P225" s="129"/>
      <c r="Q225" s="129"/>
      <c r="R225" s="129"/>
    </row>
    <row r="226" spans="1:18" ht="14.25" customHeight="1">
      <c r="A226" s="129"/>
      <c r="B226" s="129"/>
      <c r="C226" s="129"/>
      <c r="D226" s="129"/>
      <c r="E226" s="129"/>
      <c r="F226" s="129"/>
      <c r="G226" s="129"/>
      <c r="H226" s="129"/>
      <c r="I226" s="129"/>
      <c r="J226" s="138"/>
      <c r="K226" s="129"/>
      <c r="L226" s="129"/>
      <c r="M226" s="129"/>
      <c r="N226" s="129"/>
      <c r="O226" s="129"/>
      <c r="P226" s="129"/>
      <c r="Q226" s="129"/>
      <c r="R226" s="129"/>
    </row>
    <row r="227" spans="1:18" ht="14.25" customHeight="1">
      <c r="A227" s="129"/>
      <c r="B227" s="129"/>
      <c r="C227" s="129"/>
      <c r="D227" s="129"/>
      <c r="E227" s="129"/>
      <c r="F227" s="129"/>
      <c r="G227" s="129"/>
      <c r="H227" s="129"/>
      <c r="I227" s="129"/>
      <c r="J227" s="138"/>
      <c r="K227" s="129"/>
      <c r="L227" s="129"/>
      <c r="M227" s="129"/>
      <c r="N227" s="129"/>
      <c r="O227" s="129"/>
      <c r="P227" s="129"/>
      <c r="Q227" s="129"/>
      <c r="R227" s="129"/>
    </row>
    <row r="228" spans="1:18" ht="14.25" customHeight="1">
      <c r="A228" s="129"/>
      <c r="B228" s="129"/>
      <c r="C228" s="129"/>
      <c r="D228" s="129"/>
      <c r="E228" s="129"/>
      <c r="F228" s="129"/>
      <c r="G228" s="129"/>
      <c r="H228" s="129"/>
      <c r="I228" s="129"/>
      <c r="J228" s="138"/>
      <c r="K228" s="129"/>
      <c r="L228" s="129"/>
      <c r="M228" s="129"/>
      <c r="N228" s="129"/>
      <c r="O228" s="129"/>
      <c r="P228" s="129"/>
      <c r="Q228" s="129"/>
      <c r="R228" s="129"/>
    </row>
    <row r="229" spans="1:18" ht="14.25" customHeight="1">
      <c r="A229" s="129"/>
      <c r="B229" s="129"/>
      <c r="C229" s="129"/>
      <c r="D229" s="129"/>
      <c r="E229" s="129"/>
      <c r="F229" s="129"/>
      <c r="G229" s="129"/>
      <c r="H229" s="129"/>
      <c r="I229" s="129"/>
      <c r="J229" s="138"/>
      <c r="K229" s="129"/>
      <c r="L229" s="129"/>
      <c r="M229" s="129"/>
      <c r="N229" s="129"/>
      <c r="O229" s="129"/>
      <c r="P229" s="129"/>
      <c r="Q229" s="129"/>
      <c r="R229" s="129"/>
    </row>
    <row r="230" spans="1:18" ht="14.25" customHeight="1">
      <c r="A230" s="129"/>
      <c r="B230" s="129"/>
      <c r="C230" s="129"/>
      <c r="D230" s="129"/>
      <c r="E230" s="129"/>
      <c r="F230" s="129"/>
      <c r="G230" s="129"/>
      <c r="H230" s="129"/>
      <c r="I230" s="129"/>
      <c r="J230" s="138"/>
      <c r="K230" s="129"/>
      <c r="L230" s="129"/>
      <c r="M230" s="129"/>
      <c r="N230" s="129"/>
      <c r="O230" s="129"/>
      <c r="P230" s="129"/>
      <c r="Q230" s="129"/>
      <c r="R230" s="129"/>
    </row>
    <row r="231" spans="1:18" ht="14.25" customHeight="1">
      <c r="A231" s="129"/>
      <c r="B231" s="129"/>
      <c r="C231" s="129"/>
      <c r="D231" s="129"/>
      <c r="E231" s="129"/>
      <c r="F231" s="129"/>
      <c r="G231" s="129"/>
      <c r="H231" s="129"/>
      <c r="I231" s="129"/>
      <c r="J231" s="138"/>
      <c r="K231" s="129"/>
      <c r="L231" s="129"/>
      <c r="M231" s="129"/>
      <c r="N231" s="129"/>
      <c r="O231" s="129"/>
      <c r="P231" s="129"/>
      <c r="Q231" s="129"/>
      <c r="R231" s="129"/>
    </row>
    <row r="232" spans="1:18" ht="14.25" customHeight="1">
      <c r="A232" s="129"/>
      <c r="B232" s="129"/>
      <c r="C232" s="129"/>
      <c r="D232" s="129"/>
      <c r="E232" s="129"/>
      <c r="F232" s="129"/>
      <c r="G232" s="129"/>
      <c r="H232" s="129"/>
      <c r="I232" s="129"/>
      <c r="J232" s="138"/>
      <c r="K232" s="129"/>
      <c r="L232" s="129"/>
      <c r="M232" s="129"/>
      <c r="N232" s="129"/>
      <c r="O232" s="129"/>
      <c r="P232" s="129"/>
      <c r="Q232" s="129"/>
      <c r="R232" s="129"/>
    </row>
    <row r="233" spans="1:18" ht="14.25" customHeight="1">
      <c r="A233" s="129"/>
      <c r="B233" s="129"/>
      <c r="C233" s="129"/>
      <c r="D233" s="129"/>
      <c r="E233" s="129"/>
      <c r="F233" s="129"/>
      <c r="G233" s="129"/>
      <c r="H233" s="129"/>
      <c r="I233" s="129"/>
      <c r="J233" s="138"/>
      <c r="K233" s="129"/>
      <c r="L233" s="129"/>
      <c r="M233" s="129"/>
      <c r="N233" s="129"/>
      <c r="O233" s="129"/>
      <c r="P233" s="129"/>
      <c r="Q233" s="129"/>
      <c r="R233" s="129"/>
    </row>
    <row r="234" spans="1:18" ht="14.25" customHeight="1">
      <c r="A234" s="129"/>
      <c r="B234" s="129"/>
      <c r="C234" s="129"/>
      <c r="D234" s="129"/>
      <c r="E234" s="129"/>
      <c r="F234" s="129"/>
      <c r="G234" s="129"/>
      <c r="H234" s="129"/>
      <c r="I234" s="129"/>
      <c r="J234" s="138"/>
      <c r="K234" s="129"/>
      <c r="L234" s="129"/>
      <c r="M234" s="129"/>
      <c r="N234" s="129"/>
      <c r="O234" s="129"/>
      <c r="P234" s="129"/>
      <c r="Q234" s="129"/>
      <c r="R234" s="129"/>
    </row>
    <row r="235" spans="1:18" ht="14.25" customHeight="1">
      <c r="A235" s="129"/>
      <c r="B235" s="129"/>
      <c r="C235" s="129"/>
      <c r="D235" s="129"/>
      <c r="E235" s="129"/>
      <c r="F235" s="129"/>
      <c r="G235" s="129"/>
      <c r="H235" s="129"/>
      <c r="I235" s="129"/>
      <c r="J235" s="138"/>
      <c r="K235" s="129"/>
      <c r="L235" s="129"/>
      <c r="M235" s="129"/>
      <c r="N235" s="129"/>
      <c r="O235" s="129"/>
      <c r="P235" s="129"/>
      <c r="Q235" s="129"/>
      <c r="R235" s="129"/>
    </row>
    <row r="236" spans="1:18" ht="14.25" customHeight="1">
      <c r="A236" s="129"/>
      <c r="B236" s="129"/>
      <c r="C236" s="129"/>
      <c r="D236" s="129"/>
      <c r="E236" s="129"/>
      <c r="F236" s="129"/>
      <c r="G236" s="129"/>
      <c r="H236" s="129"/>
      <c r="I236" s="129"/>
      <c r="J236" s="138"/>
      <c r="K236" s="129"/>
      <c r="L236" s="129"/>
      <c r="M236" s="129"/>
      <c r="N236" s="129"/>
      <c r="O236" s="129"/>
      <c r="P236" s="129"/>
      <c r="Q236" s="129"/>
      <c r="R236" s="129"/>
    </row>
    <row r="237" spans="1:18" ht="14.25" customHeight="1">
      <c r="A237" s="129"/>
      <c r="B237" s="129"/>
      <c r="C237" s="129"/>
      <c r="D237" s="129"/>
      <c r="E237" s="129"/>
      <c r="F237" s="129"/>
      <c r="G237" s="129"/>
      <c r="H237" s="129"/>
      <c r="I237" s="129"/>
      <c r="J237" s="138"/>
      <c r="K237" s="129"/>
      <c r="L237" s="129"/>
      <c r="M237" s="129"/>
      <c r="N237" s="129"/>
      <c r="O237" s="129"/>
      <c r="P237" s="129"/>
      <c r="Q237" s="129"/>
      <c r="R237" s="129"/>
    </row>
    <row r="238" spans="1:18" ht="14.25" customHeight="1">
      <c r="A238" s="129"/>
      <c r="B238" s="129"/>
      <c r="C238" s="129"/>
      <c r="D238" s="129"/>
      <c r="E238" s="129"/>
      <c r="F238" s="129"/>
      <c r="G238" s="129"/>
      <c r="H238" s="129"/>
      <c r="I238" s="129"/>
      <c r="J238" s="138"/>
      <c r="K238" s="129"/>
      <c r="L238" s="129"/>
      <c r="M238" s="129"/>
      <c r="N238" s="129"/>
      <c r="O238" s="129"/>
      <c r="P238" s="129"/>
      <c r="Q238" s="129"/>
      <c r="R238" s="129"/>
    </row>
    <row r="239" spans="1:18" ht="14.25" customHeight="1">
      <c r="A239" s="129"/>
      <c r="B239" s="129"/>
      <c r="C239" s="129"/>
      <c r="D239" s="129"/>
      <c r="E239" s="129"/>
      <c r="F239" s="129"/>
      <c r="G239" s="129"/>
      <c r="H239" s="129"/>
      <c r="I239" s="129"/>
      <c r="J239" s="138"/>
      <c r="K239" s="129"/>
      <c r="L239" s="129"/>
      <c r="M239" s="129"/>
      <c r="N239" s="129"/>
      <c r="O239" s="129"/>
      <c r="P239" s="129"/>
      <c r="Q239" s="129"/>
      <c r="R239" s="129"/>
    </row>
    <row r="240" spans="1:18" ht="14.25" customHeight="1">
      <c r="A240" s="129"/>
      <c r="B240" s="129"/>
      <c r="C240" s="129"/>
      <c r="D240" s="129"/>
      <c r="E240" s="129"/>
      <c r="F240" s="129"/>
      <c r="G240" s="129"/>
      <c r="H240" s="129"/>
      <c r="I240" s="129"/>
      <c r="J240" s="138"/>
      <c r="K240" s="129"/>
      <c r="L240" s="129"/>
      <c r="M240" s="129"/>
      <c r="N240" s="129"/>
      <c r="O240" s="129"/>
      <c r="P240" s="129"/>
      <c r="Q240" s="129"/>
      <c r="R240" s="129"/>
    </row>
    <row r="241" spans="1:18" ht="14.25" customHeight="1">
      <c r="A241" s="129"/>
      <c r="B241" s="129"/>
      <c r="C241" s="129"/>
      <c r="D241" s="129"/>
      <c r="E241" s="129"/>
      <c r="F241" s="129"/>
      <c r="G241" s="129"/>
      <c r="H241" s="129"/>
      <c r="I241" s="129"/>
      <c r="J241" s="138"/>
      <c r="K241" s="129"/>
      <c r="L241" s="129"/>
      <c r="M241" s="129"/>
      <c r="N241" s="129"/>
      <c r="O241" s="129"/>
      <c r="P241" s="129"/>
      <c r="Q241" s="129"/>
      <c r="R241" s="129"/>
    </row>
    <row r="242" spans="1:18" ht="14.25" customHeight="1">
      <c r="A242" s="129"/>
      <c r="B242" s="129"/>
      <c r="C242" s="129"/>
      <c r="D242" s="129"/>
      <c r="E242" s="129"/>
      <c r="F242" s="129"/>
      <c r="G242" s="129"/>
      <c r="H242" s="129"/>
      <c r="I242" s="129"/>
      <c r="J242" s="138"/>
      <c r="K242" s="129"/>
      <c r="L242" s="129"/>
      <c r="M242" s="129"/>
      <c r="N242" s="129"/>
      <c r="O242" s="129"/>
      <c r="P242" s="129"/>
      <c r="Q242" s="129"/>
      <c r="R242" s="129"/>
    </row>
    <row r="243" spans="1:18" ht="14.25" customHeight="1">
      <c r="A243" s="129"/>
      <c r="B243" s="129"/>
      <c r="C243" s="129"/>
      <c r="D243" s="129"/>
      <c r="E243" s="129"/>
      <c r="F243" s="129"/>
      <c r="G243" s="129"/>
      <c r="H243" s="129"/>
      <c r="I243" s="129"/>
      <c r="J243" s="138"/>
      <c r="K243" s="129"/>
      <c r="L243" s="129"/>
      <c r="M243" s="129"/>
      <c r="N243" s="129"/>
      <c r="O243" s="129"/>
      <c r="P243" s="129"/>
      <c r="Q243" s="129"/>
      <c r="R243" s="129"/>
    </row>
    <row r="244" spans="1:18" ht="14.25" customHeight="1">
      <c r="A244" s="129"/>
      <c r="B244" s="129"/>
      <c r="C244" s="129"/>
      <c r="D244" s="129"/>
      <c r="E244" s="129"/>
      <c r="F244" s="129"/>
      <c r="G244" s="129"/>
      <c r="H244" s="129"/>
      <c r="I244" s="129"/>
      <c r="J244" s="138"/>
      <c r="K244" s="129"/>
      <c r="L244" s="129"/>
      <c r="M244" s="129"/>
      <c r="N244" s="129"/>
      <c r="O244" s="129"/>
      <c r="P244" s="129"/>
      <c r="Q244" s="129"/>
      <c r="R244" s="129"/>
    </row>
    <row r="245" spans="1:18" ht="14.25" customHeight="1">
      <c r="A245" s="129"/>
      <c r="B245" s="129"/>
      <c r="C245" s="129"/>
      <c r="D245" s="129"/>
      <c r="E245" s="129"/>
      <c r="F245" s="129"/>
      <c r="G245" s="129"/>
      <c r="H245" s="129"/>
      <c r="I245" s="129"/>
      <c r="J245" s="138"/>
      <c r="K245" s="129"/>
      <c r="L245" s="129"/>
      <c r="M245" s="129"/>
      <c r="N245" s="129"/>
      <c r="O245" s="129"/>
      <c r="P245" s="129"/>
      <c r="Q245" s="129"/>
      <c r="R245" s="129"/>
    </row>
    <row r="246" spans="1:18" ht="14.25" customHeight="1">
      <c r="A246" s="129"/>
      <c r="B246" s="129"/>
      <c r="C246" s="129"/>
      <c r="D246" s="129"/>
      <c r="E246" s="129"/>
      <c r="F246" s="129"/>
      <c r="G246" s="129"/>
      <c r="H246" s="129"/>
      <c r="I246" s="129"/>
      <c r="J246" s="138"/>
      <c r="K246" s="129"/>
      <c r="L246" s="129"/>
      <c r="M246" s="129"/>
      <c r="N246" s="129"/>
      <c r="O246" s="129"/>
      <c r="P246" s="129"/>
      <c r="Q246" s="129"/>
      <c r="R246" s="129"/>
    </row>
    <row r="247" spans="1:18" ht="14.25" customHeight="1">
      <c r="A247" s="129"/>
      <c r="B247" s="129"/>
      <c r="C247" s="129"/>
      <c r="D247" s="129"/>
      <c r="E247" s="129"/>
      <c r="F247" s="129"/>
      <c r="G247" s="129"/>
      <c r="H247" s="129"/>
      <c r="I247" s="129"/>
      <c r="J247" s="138"/>
      <c r="K247" s="129"/>
      <c r="L247" s="129"/>
      <c r="M247" s="129"/>
      <c r="N247" s="129"/>
      <c r="O247" s="129"/>
      <c r="P247" s="129"/>
      <c r="Q247" s="129"/>
      <c r="R247" s="129"/>
    </row>
    <row r="248" spans="1:18" ht="14.25" customHeight="1">
      <c r="A248" s="129"/>
      <c r="B248" s="129"/>
      <c r="C248" s="129"/>
      <c r="D248" s="129"/>
      <c r="E248" s="129"/>
      <c r="F248" s="129"/>
      <c r="G248" s="129"/>
      <c r="H248" s="129"/>
      <c r="I248" s="129"/>
      <c r="J248" s="138"/>
      <c r="K248" s="129"/>
      <c r="L248" s="129"/>
      <c r="M248" s="129"/>
      <c r="N248" s="129"/>
      <c r="O248" s="129"/>
      <c r="P248" s="129"/>
      <c r="Q248" s="129"/>
      <c r="R248" s="129"/>
    </row>
    <row r="249" spans="1:18" ht="14.25" customHeight="1">
      <c r="A249" s="129"/>
      <c r="B249" s="129"/>
      <c r="C249" s="129"/>
      <c r="D249" s="129"/>
      <c r="E249" s="129"/>
      <c r="F249" s="129"/>
      <c r="G249" s="129"/>
      <c r="H249" s="129"/>
      <c r="I249" s="129"/>
      <c r="J249" s="138"/>
      <c r="K249" s="129"/>
      <c r="L249" s="129"/>
      <c r="M249" s="129"/>
      <c r="N249" s="129"/>
      <c r="O249" s="129"/>
      <c r="P249" s="129"/>
      <c r="Q249" s="129"/>
      <c r="R249" s="129"/>
    </row>
    <row r="250" spans="1:18" ht="14.25" customHeight="1">
      <c r="A250" s="129"/>
      <c r="B250" s="129"/>
      <c r="C250" s="129"/>
      <c r="D250" s="129"/>
      <c r="E250" s="129"/>
      <c r="F250" s="129"/>
      <c r="G250" s="129"/>
      <c r="H250" s="129"/>
      <c r="I250" s="129"/>
      <c r="J250" s="138"/>
      <c r="K250" s="129"/>
      <c r="L250" s="129"/>
      <c r="M250" s="129"/>
      <c r="N250" s="129"/>
      <c r="O250" s="129"/>
      <c r="P250" s="129"/>
      <c r="Q250" s="129"/>
      <c r="R250" s="129"/>
    </row>
    <row r="251" spans="1:18" ht="14.25" customHeight="1">
      <c r="A251" s="129"/>
      <c r="B251" s="129"/>
      <c r="C251" s="129"/>
      <c r="D251" s="129"/>
      <c r="E251" s="129"/>
      <c r="F251" s="129"/>
      <c r="G251" s="129"/>
      <c r="H251" s="129"/>
      <c r="I251" s="129"/>
      <c r="J251" s="138"/>
      <c r="K251" s="129"/>
      <c r="L251" s="129"/>
      <c r="M251" s="129"/>
      <c r="N251" s="129"/>
      <c r="O251" s="129"/>
      <c r="P251" s="129"/>
      <c r="Q251" s="129"/>
      <c r="R251" s="129"/>
    </row>
    <row r="252" spans="1:18" ht="14.25" customHeight="1">
      <c r="A252" s="129"/>
      <c r="B252" s="129"/>
      <c r="C252" s="129"/>
      <c r="D252" s="129"/>
      <c r="E252" s="129"/>
      <c r="F252" s="129"/>
      <c r="G252" s="129"/>
      <c r="H252" s="129"/>
      <c r="I252" s="129"/>
      <c r="J252" s="138"/>
      <c r="K252" s="129"/>
      <c r="L252" s="129"/>
      <c r="M252" s="129"/>
      <c r="N252" s="129"/>
      <c r="O252" s="129"/>
      <c r="P252" s="129"/>
      <c r="Q252" s="129"/>
      <c r="R252" s="129"/>
    </row>
    <row r="253" spans="1:18" ht="14.25" customHeight="1">
      <c r="A253" s="129"/>
      <c r="B253" s="129"/>
      <c r="C253" s="129"/>
      <c r="D253" s="129"/>
      <c r="E253" s="129"/>
      <c r="F253" s="129"/>
      <c r="G253" s="129"/>
      <c r="H253" s="129"/>
      <c r="I253" s="129"/>
      <c r="J253" s="138"/>
      <c r="K253" s="129"/>
      <c r="L253" s="129"/>
      <c r="M253" s="129"/>
      <c r="N253" s="129"/>
      <c r="O253" s="129"/>
      <c r="P253" s="129"/>
      <c r="Q253" s="129"/>
      <c r="R253" s="129"/>
    </row>
    <row r="254" spans="1:18" ht="14.25" customHeight="1">
      <c r="A254" s="129"/>
      <c r="B254" s="129"/>
      <c r="C254" s="129"/>
      <c r="D254" s="129"/>
      <c r="E254" s="129"/>
      <c r="F254" s="129"/>
      <c r="G254" s="129"/>
      <c r="H254" s="129"/>
      <c r="I254" s="129"/>
      <c r="J254" s="138"/>
      <c r="K254" s="129"/>
      <c r="L254" s="129"/>
      <c r="M254" s="129"/>
      <c r="N254" s="129"/>
      <c r="O254" s="129"/>
      <c r="P254" s="129"/>
      <c r="Q254" s="129"/>
      <c r="R254" s="129"/>
    </row>
    <row r="255" spans="1:18" ht="14.25" customHeight="1">
      <c r="A255" s="129"/>
      <c r="B255" s="129"/>
      <c r="C255" s="129"/>
      <c r="D255" s="129"/>
      <c r="E255" s="129"/>
      <c r="F255" s="129"/>
      <c r="G255" s="129"/>
      <c r="H255" s="129"/>
      <c r="I255" s="129"/>
      <c r="J255" s="138"/>
      <c r="K255" s="129"/>
      <c r="L255" s="129"/>
      <c r="M255" s="129"/>
      <c r="N255" s="129"/>
      <c r="O255" s="129"/>
      <c r="P255" s="129"/>
      <c r="Q255" s="129"/>
      <c r="R255" s="129"/>
    </row>
    <row r="256" spans="1:18" ht="14.25" customHeight="1">
      <c r="A256" s="129"/>
      <c r="B256" s="129"/>
      <c r="C256" s="129"/>
      <c r="D256" s="129"/>
      <c r="E256" s="129"/>
      <c r="F256" s="129"/>
      <c r="G256" s="129"/>
      <c r="H256" s="129"/>
      <c r="I256" s="129"/>
      <c r="J256" s="138"/>
      <c r="K256" s="129"/>
      <c r="L256" s="129"/>
      <c r="M256" s="129"/>
      <c r="N256" s="129"/>
      <c r="O256" s="129"/>
      <c r="P256" s="129"/>
      <c r="Q256" s="129"/>
      <c r="R256" s="129"/>
    </row>
    <row r="257" spans="1:18" ht="14.25" customHeight="1">
      <c r="A257" s="129"/>
      <c r="B257" s="129"/>
      <c r="C257" s="129"/>
      <c r="D257" s="129"/>
      <c r="E257" s="129"/>
      <c r="F257" s="129"/>
      <c r="G257" s="129"/>
      <c r="H257" s="129"/>
      <c r="I257" s="129"/>
      <c r="J257" s="138"/>
      <c r="K257" s="129"/>
      <c r="L257" s="129"/>
      <c r="M257" s="129"/>
      <c r="N257" s="129"/>
      <c r="O257" s="129"/>
      <c r="P257" s="129"/>
      <c r="Q257" s="129"/>
      <c r="R257" s="129"/>
    </row>
    <row r="258" spans="1:18" ht="14.25" customHeight="1">
      <c r="A258" s="129"/>
      <c r="B258" s="129"/>
      <c r="C258" s="129"/>
      <c r="D258" s="129"/>
      <c r="E258" s="129"/>
      <c r="F258" s="129"/>
      <c r="G258" s="129"/>
      <c r="H258" s="129"/>
      <c r="I258" s="129"/>
      <c r="J258" s="138"/>
      <c r="K258" s="129"/>
      <c r="L258" s="129"/>
      <c r="M258" s="129"/>
      <c r="N258" s="129"/>
      <c r="O258" s="129"/>
      <c r="P258" s="129"/>
      <c r="Q258" s="129"/>
      <c r="R258" s="129"/>
    </row>
    <row r="259" spans="1:18" ht="14.25" customHeight="1">
      <c r="A259" s="129"/>
      <c r="B259" s="129"/>
      <c r="C259" s="129"/>
      <c r="D259" s="129"/>
      <c r="E259" s="129"/>
      <c r="F259" s="129"/>
      <c r="G259" s="129"/>
      <c r="H259" s="129"/>
      <c r="I259" s="129"/>
      <c r="J259" s="138"/>
      <c r="K259" s="129"/>
      <c r="L259" s="129"/>
      <c r="M259" s="129"/>
      <c r="N259" s="129"/>
      <c r="O259" s="129"/>
      <c r="P259" s="129"/>
      <c r="Q259" s="129"/>
      <c r="R259" s="129"/>
    </row>
    <row r="260" spans="1:18" ht="14.25" customHeight="1">
      <c r="A260" s="129"/>
      <c r="B260" s="129"/>
      <c r="C260" s="129"/>
      <c r="D260" s="129"/>
      <c r="E260" s="129"/>
      <c r="F260" s="129"/>
      <c r="G260" s="129"/>
      <c r="H260" s="129"/>
      <c r="I260" s="129"/>
      <c r="J260" s="138"/>
      <c r="K260" s="129"/>
      <c r="L260" s="129"/>
      <c r="M260" s="129"/>
      <c r="N260" s="129"/>
      <c r="O260" s="129"/>
      <c r="P260" s="129"/>
      <c r="Q260" s="129"/>
      <c r="R260" s="129"/>
    </row>
    <row r="261" spans="1:18" ht="14.25" customHeight="1">
      <c r="A261" s="129"/>
      <c r="B261" s="129"/>
      <c r="C261" s="129"/>
      <c r="D261" s="129"/>
      <c r="E261" s="129"/>
      <c r="F261" s="129"/>
      <c r="G261" s="129"/>
      <c r="H261" s="129"/>
      <c r="I261" s="129"/>
      <c r="J261" s="138"/>
      <c r="K261" s="129"/>
      <c r="L261" s="129"/>
      <c r="M261" s="129"/>
      <c r="N261" s="129"/>
      <c r="O261" s="129"/>
      <c r="P261" s="129"/>
      <c r="Q261" s="129"/>
      <c r="R261" s="129"/>
    </row>
    <row r="262" spans="1:18" ht="14.25" customHeight="1">
      <c r="A262" s="129"/>
      <c r="B262" s="129"/>
      <c r="C262" s="129"/>
      <c r="D262" s="129"/>
      <c r="E262" s="129"/>
      <c r="F262" s="129"/>
      <c r="G262" s="129"/>
      <c r="H262" s="129"/>
      <c r="I262" s="129"/>
      <c r="J262" s="138"/>
      <c r="K262" s="129"/>
      <c r="L262" s="129"/>
      <c r="M262" s="129"/>
      <c r="N262" s="129"/>
      <c r="O262" s="129"/>
      <c r="P262" s="129"/>
      <c r="Q262" s="129"/>
      <c r="R262" s="129"/>
    </row>
    <row r="263" spans="1:18" ht="14.25" customHeight="1">
      <c r="A263" s="129"/>
      <c r="B263" s="129"/>
      <c r="C263" s="129"/>
      <c r="D263" s="129"/>
      <c r="E263" s="129"/>
      <c r="F263" s="129"/>
      <c r="G263" s="129"/>
      <c r="H263" s="129"/>
      <c r="I263" s="129"/>
      <c r="J263" s="138"/>
      <c r="K263" s="129"/>
      <c r="L263" s="129"/>
      <c r="M263" s="129"/>
      <c r="N263" s="129"/>
      <c r="O263" s="129"/>
      <c r="P263" s="129"/>
      <c r="Q263" s="129"/>
      <c r="R263" s="129"/>
    </row>
    <row r="264" spans="1:18" ht="14.25" customHeight="1">
      <c r="A264" s="129"/>
      <c r="B264" s="129"/>
      <c r="C264" s="129"/>
      <c r="D264" s="129"/>
      <c r="E264" s="129"/>
      <c r="F264" s="129"/>
      <c r="G264" s="129"/>
      <c r="H264" s="129"/>
      <c r="I264" s="129"/>
      <c r="J264" s="138"/>
      <c r="K264" s="129"/>
      <c r="L264" s="129"/>
      <c r="M264" s="129"/>
      <c r="N264" s="129"/>
      <c r="O264" s="129"/>
      <c r="P264" s="129"/>
      <c r="Q264" s="129"/>
      <c r="R264" s="129"/>
    </row>
    <row r="265" spans="1:18" ht="14.25" customHeight="1">
      <c r="A265" s="129"/>
      <c r="B265" s="129"/>
      <c r="C265" s="129"/>
      <c r="D265" s="129"/>
      <c r="E265" s="129"/>
      <c r="F265" s="129"/>
      <c r="G265" s="129"/>
      <c r="H265" s="129"/>
      <c r="I265" s="129"/>
      <c r="J265" s="138"/>
      <c r="K265" s="129"/>
      <c r="L265" s="129"/>
      <c r="M265" s="129"/>
      <c r="N265" s="129"/>
      <c r="O265" s="129"/>
      <c r="P265" s="129"/>
      <c r="Q265" s="129"/>
      <c r="R265" s="129"/>
    </row>
    <row r="266" spans="1:18" ht="14.25" customHeight="1">
      <c r="A266" s="129"/>
      <c r="B266" s="129"/>
      <c r="C266" s="129"/>
      <c r="D266" s="129"/>
      <c r="E266" s="129"/>
      <c r="F266" s="129"/>
      <c r="G266" s="129"/>
      <c r="H266" s="129"/>
      <c r="I266" s="129"/>
      <c r="J266" s="138"/>
      <c r="K266" s="129"/>
      <c r="L266" s="129"/>
      <c r="M266" s="129"/>
      <c r="N266" s="129"/>
      <c r="O266" s="129"/>
      <c r="P266" s="129"/>
      <c r="Q266" s="129"/>
      <c r="R266" s="129"/>
    </row>
    <row r="267" spans="1:18" ht="14.25" customHeight="1">
      <c r="A267" s="129"/>
      <c r="B267" s="129"/>
      <c r="C267" s="129"/>
      <c r="D267" s="129"/>
      <c r="E267" s="129"/>
      <c r="F267" s="129"/>
      <c r="G267" s="129"/>
      <c r="H267" s="129"/>
      <c r="I267" s="129"/>
      <c r="J267" s="138"/>
      <c r="K267" s="129"/>
      <c r="L267" s="129"/>
      <c r="M267" s="129"/>
      <c r="N267" s="129"/>
      <c r="O267" s="129"/>
      <c r="P267" s="129"/>
      <c r="Q267" s="129"/>
      <c r="R267" s="129"/>
    </row>
    <row r="268" spans="1:18" ht="14.25" customHeight="1">
      <c r="A268" s="129"/>
      <c r="B268" s="129"/>
      <c r="C268" s="129"/>
      <c r="D268" s="129"/>
      <c r="E268" s="129"/>
      <c r="F268" s="129"/>
      <c r="G268" s="129"/>
      <c r="H268" s="129"/>
      <c r="I268" s="129"/>
      <c r="J268" s="138"/>
      <c r="K268" s="129"/>
      <c r="L268" s="129"/>
      <c r="M268" s="129"/>
      <c r="N268" s="129"/>
      <c r="O268" s="129"/>
      <c r="P268" s="129"/>
      <c r="Q268" s="129"/>
      <c r="R268" s="129"/>
    </row>
    <row r="269" spans="1:18" ht="14.25" customHeight="1">
      <c r="A269" s="129"/>
      <c r="B269" s="129"/>
      <c r="C269" s="129"/>
      <c r="D269" s="129"/>
      <c r="E269" s="129"/>
      <c r="F269" s="129"/>
      <c r="G269" s="129"/>
      <c r="H269" s="129"/>
      <c r="I269" s="129"/>
      <c r="J269" s="138"/>
      <c r="K269" s="129"/>
      <c r="L269" s="129"/>
      <c r="M269" s="129"/>
      <c r="N269" s="129"/>
      <c r="O269" s="129"/>
      <c r="P269" s="129"/>
      <c r="Q269" s="129"/>
      <c r="R269" s="129"/>
    </row>
    <row r="270" spans="1:18" ht="14.25" customHeight="1">
      <c r="A270" s="129"/>
      <c r="B270" s="129"/>
      <c r="C270" s="129"/>
      <c r="D270" s="129"/>
      <c r="E270" s="129"/>
      <c r="F270" s="129"/>
      <c r="G270" s="129"/>
      <c r="H270" s="129"/>
      <c r="I270" s="129"/>
      <c r="J270" s="138"/>
      <c r="K270" s="129"/>
      <c r="L270" s="129"/>
      <c r="M270" s="129"/>
      <c r="N270" s="129"/>
      <c r="O270" s="129"/>
      <c r="P270" s="129"/>
      <c r="Q270" s="129"/>
      <c r="R270" s="129"/>
    </row>
    <row r="271" spans="1:18" ht="14.25" customHeight="1">
      <c r="A271" s="129"/>
      <c r="B271" s="129"/>
      <c r="C271" s="129"/>
      <c r="D271" s="129"/>
      <c r="E271" s="129"/>
      <c r="F271" s="129"/>
      <c r="G271" s="129"/>
      <c r="H271" s="129"/>
      <c r="I271" s="129"/>
      <c r="J271" s="138"/>
      <c r="K271" s="129"/>
      <c r="L271" s="129"/>
      <c r="M271" s="129"/>
      <c r="N271" s="129"/>
      <c r="O271" s="129"/>
      <c r="P271" s="129"/>
      <c r="Q271" s="129"/>
      <c r="R271" s="129"/>
    </row>
    <row r="272" spans="1:18" ht="14.25" customHeight="1">
      <c r="A272" s="129"/>
      <c r="B272" s="129"/>
      <c r="C272" s="129"/>
      <c r="D272" s="129"/>
      <c r="E272" s="129"/>
      <c r="F272" s="129"/>
      <c r="G272" s="129"/>
      <c r="H272" s="129"/>
      <c r="I272" s="129"/>
      <c r="J272" s="138"/>
      <c r="K272" s="129"/>
      <c r="L272" s="129"/>
      <c r="M272" s="129"/>
      <c r="N272" s="129"/>
      <c r="O272" s="129"/>
      <c r="P272" s="129"/>
      <c r="Q272" s="129"/>
      <c r="R272" s="129"/>
    </row>
    <row r="273" spans="1:18" ht="14.25" customHeight="1">
      <c r="A273" s="129"/>
      <c r="B273" s="129"/>
      <c r="C273" s="129"/>
      <c r="D273" s="129"/>
      <c r="E273" s="129"/>
      <c r="F273" s="129"/>
      <c r="G273" s="129"/>
      <c r="H273" s="129"/>
      <c r="I273" s="129"/>
      <c r="J273" s="138"/>
      <c r="K273" s="129"/>
      <c r="L273" s="129"/>
      <c r="M273" s="129"/>
      <c r="N273" s="129"/>
      <c r="O273" s="129"/>
      <c r="P273" s="129"/>
      <c r="Q273" s="129"/>
      <c r="R273" s="129"/>
    </row>
    <row r="274" spans="1:18" ht="14.25" customHeight="1">
      <c r="A274" s="129"/>
      <c r="B274" s="129"/>
      <c r="C274" s="129"/>
      <c r="D274" s="129"/>
      <c r="E274" s="129"/>
      <c r="F274" s="129"/>
      <c r="G274" s="129"/>
      <c r="H274" s="129"/>
      <c r="I274" s="129"/>
      <c r="J274" s="138"/>
      <c r="K274" s="129"/>
      <c r="L274" s="129"/>
      <c r="M274" s="129"/>
      <c r="N274" s="129"/>
      <c r="O274" s="129"/>
      <c r="P274" s="129"/>
      <c r="Q274" s="129"/>
      <c r="R274" s="129"/>
    </row>
    <row r="275" spans="1:18" ht="14.25" customHeight="1">
      <c r="A275" s="129"/>
      <c r="B275" s="129"/>
      <c r="C275" s="129"/>
      <c r="D275" s="129"/>
      <c r="E275" s="129"/>
      <c r="F275" s="129"/>
      <c r="G275" s="129"/>
      <c r="H275" s="129"/>
      <c r="I275" s="129"/>
      <c r="J275" s="138"/>
      <c r="K275" s="129"/>
      <c r="L275" s="129"/>
      <c r="M275" s="129"/>
      <c r="N275" s="129"/>
      <c r="O275" s="129"/>
      <c r="P275" s="129"/>
      <c r="Q275" s="129"/>
      <c r="R275" s="129"/>
    </row>
    <row r="276" spans="1:18" ht="14.25" customHeight="1">
      <c r="A276" s="129"/>
      <c r="B276" s="129"/>
      <c r="C276" s="129"/>
      <c r="D276" s="129"/>
      <c r="E276" s="129"/>
      <c r="F276" s="129"/>
      <c r="G276" s="129"/>
      <c r="H276" s="129"/>
      <c r="I276" s="129"/>
      <c r="J276" s="138"/>
      <c r="K276" s="129"/>
      <c r="L276" s="129"/>
      <c r="M276" s="129"/>
      <c r="N276" s="129"/>
      <c r="O276" s="129"/>
      <c r="P276" s="129"/>
      <c r="Q276" s="129"/>
      <c r="R276" s="129"/>
    </row>
    <row r="277" spans="1:18" ht="14.25" customHeight="1">
      <c r="A277" s="129"/>
      <c r="B277" s="129"/>
      <c r="C277" s="129"/>
      <c r="D277" s="129"/>
      <c r="E277" s="129"/>
      <c r="F277" s="129"/>
      <c r="G277" s="129"/>
      <c r="H277" s="129"/>
      <c r="I277" s="129"/>
      <c r="J277" s="138"/>
      <c r="K277" s="129"/>
      <c r="L277" s="129"/>
      <c r="M277" s="129"/>
      <c r="N277" s="129"/>
      <c r="O277" s="129"/>
      <c r="P277" s="129"/>
      <c r="Q277" s="129"/>
      <c r="R277" s="129"/>
    </row>
    <row r="278" spans="1:18" ht="14.25" customHeight="1">
      <c r="A278" s="129"/>
      <c r="B278" s="129"/>
      <c r="C278" s="129"/>
      <c r="D278" s="129"/>
      <c r="E278" s="129"/>
      <c r="F278" s="129"/>
      <c r="G278" s="129"/>
      <c r="H278" s="129"/>
      <c r="I278" s="129"/>
      <c r="J278" s="138"/>
      <c r="K278" s="129"/>
      <c r="L278" s="129"/>
      <c r="M278" s="129"/>
      <c r="N278" s="129"/>
      <c r="O278" s="129"/>
      <c r="P278" s="129"/>
      <c r="Q278" s="129"/>
      <c r="R278" s="129"/>
    </row>
    <row r="279" spans="1:18" ht="14.25" customHeight="1">
      <c r="A279" s="129"/>
      <c r="B279" s="129"/>
      <c r="C279" s="129"/>
      <c r="D279" s="129"/>
      <c r="E279" s="129"/>
      <c r="F279" s="129"/>
      <c r="G279" s="129"/>
      <c r="H279" s="129"/>
      <c r="I279" s="129"/>
      <c r="J279" s="138"/>
      <c r="K279" s="129"/>
      <c r="L279" s="129"/>
      <c r="M279" s="129"/>
      <c r="N279" s="129"/>
      <c r="O279" s="129"/>
      <c r="P279" s="129"/>
      <c r="Q279" s="129"/>
      <c r="R279" s="129"/>
    </row>
    <row r="280" spans="1:18" ht="14.25" customHeight="1">
      <c r="A280" s="129"/>
      <c r="B280" s="129"/>
      <c r="C280" s="129"/>
      <c r="D280" s="129"/>
      <c r="E280" s="129"/>
      <c r="F280" s="129"/>
      <c r="G280" s="129"/>
      <c r="H280" s="129"/>
      <c r="I280" s="129"/>
      <c r="J280" s="138"/>
      <c r="K280" s="129"/>
      <c r="L280" s="129"/>
      <c r="M280" s="129"/>
      <c r="N280" s="129"/>
      <c r="O280" s="129"/>
      <c r="P280" s="129"/>
      <c r="Q280" s="129"/>
      <c r="R280" s="129"/>
    </row>
    <row r="281" spans="1:18" ht="14.25" customHeight="1">
      <c r="A281" s="129"/>
      <c r="B281" s="129"/>
      <c r="C281" s="129"/>
      <c r="D281" s="129"/>
      <c r="E281" s="129"/>
      <c r="F281" s="129"/>
      <c r="G281" s="129"/>
      <c r="H281" s="129"/>
      <c r="I281" s="129"/>
      <c r="J281" s="138"/>
      <c r="K281" s="129"/>
      <c r="L281" s="129"/>
      <c r="M281" s="129"/>
      <c r="N281" s="129"/>
      <c r="O281" s="129"/>
      <c r="P281" s="129"/>
      <c r="Q281" s="129"/>
      <c r="R281" s="129"/>
    </row>
    <row r="282" spans="1:18" ht="14.25" customHeight="1">
      <c r="A282" s="129"/>
      <c r="B282" s="129"/>
      <c r="C282" s="129"/>
      <c r="D282" s="129"/>
      <c r="E282" s="129"/>
      <c r="F282" s="129"/>
      <c r="G282" s="129"/>
      <c r="H282" s="129"/>
      <c r="I282" s="129"/>
      <c r="J282" s="138"/>
      <c r="K282" s="129"/>
      <c r="L282" s="129"/>
      <c r="M282" s="129"/>
      <c r="N282" s="129"/>
      <c r="O282" s="129"/>
      <c r="P282" s="129"/>
      <c r="Q282" s="129"/>
      <c r="R282" s="129"/>
    </row>
    <row r="283" spans="1:18" ht="14.25" customHeight="1">
      <c r="A283" s="129"/>
      <c r="B283" s="129"/>
      <c r="C283" s="129"/>
      <c r="D283" s="129"/>
      <c r="E283" s="129"/>
      <c r="F283" s="129"/>
      <c r="G283" s="129"/>
      <c r="H283" s="129"/>
      <c r="I283" s="129"/>
      <c r="J283" s="138"/>
      <c r="K283" s="129"/>
      <c r="L283" s="129"/>
      <c r="M283" s="129"/>
      <c r="N283" s="129"/>
      <c r="O283" s="129"/>
      <c r="P283" s="129"/>
      <c r="Q283" s="129"/>
      <c r="R283" s="129"/>
    </row>
    <row r="284" spans="1:18" ht="14.25" customHeight="1">
      <c r="A284" s="129"/>
      <c r="B284" s="129"/>
      <c r="C284" s="129"/>
      <c r="D284" s="129"/>
      <c r="E284" s="129"/>
      <c r="F284" s="129"/>
      <c r="G284" s="129"/>
      <c r="H284" s="129"/>
      <c r="I284" s="129"/>
      <c r="J284" s="138"/>
      <c r="K284" s="129"/>
      <c r="L284" s="129"/>
      <c r="M284" s="129"/>
      <c r="N284" s="129"/>
      <c r="O284" s="129"/>
      <c r="P284" s="129"/>
      <c r="Q284" s="129"/>
      <c r="R284" s="129"/>
    </row>
    <row r="285" spans="1:18" ht="14.25" customHeight="1">
      <c r="A285" s="129"/>
      <c r="B285" s="129"/>
      <c r="C285" s="129"/>
      <c r="D285" s="129"/>
      <c r="E285" s="129"/>
      <c r="F285" s="129"/>
      <c r="G285" s="129"/>
      <c r="H285" s="129"/>
      <c r="I285" s="129"/>
      <c r="J285" s="138"/>
      <c r="K285" s="129"/>
      <c r="L285" s="129"/>
      <c r="M285" s="129"/>
      <c r="N285" s="129"/>
      <c r="O285" s="129"/>
      <c r="P285" s="129"/>
      <c r="Q285" s="129"/>
      <c r="R285" s="129"/>
    </row>
    <row r="286" spans="1:18" ht="14.25" customHeight="1">
      <c r="A286" s="129"/>
      <c r="B286" s="129"/>
      <c r="C286" s="129"/>
      <c r="D286" s="129"/>
      <c r="E286" s="129"/>
      <c r="F286" s="129"/>
      <c r="G286" s="129"/>
      <c r="H286" s="129"/>
      <c r="I286" s="129"/>
      <c r="J286" s="138"/>
      <c r="K286" s="129"/>
      <c r="L286" s="129"/>
      <c r="M286" s="129"/>
      <c r="N286" s="129"/>
      <c r="O286" s="129"/>
      <c r="P286" s="129"/>
      <c r="Q286" s="129"/>
      <c r="R286" s="129"/>
    </row>
    <row r="287" spans="1:18" ht="14.25" customHeight="1">
      <c r="A287" s="129"/>
      <c r="B287" s="129"/>
      <c r="C287" s="129"/>
      <c r="D287" s="129"/>
      <c r="E287" s="129"/>
      <c r="F287" s="129"/>
      <c r="G287" s="129"/>
      <c r="H287" s="129"/>
      <c r="I287" s="129"/>
      <c r="J287" s="138"/>
      <c r="K287" s="129"/>
      <c r="L287" s="129"/>
      <c r="M287" s="129"/>
      <c r="N287" s="129"/>
      <c r="O287" s="129"/>
      <c r="P287" s="129"/>
      <c r="Q287" s="129"/>
      <c r="R287" s="129"/>
    </row>
    <row r="288" spans="1:18" ht="14.25" customHeight="1">
      <c r="A288" s="129"/>
      <c r="B288" s="129"/>
      <c r="C288" s="129"/>
      <c r="D288" s="129"/>
      <c r="E288" s="129"/>
      <c r="F288" s="129"/>
      <c r="G288" s="129"/>
      <c r="H288" s="129"/>
      <c r="I288" s="129"/>
      <c r="J288" s="138"/>
      <c r="K288" s="129"/>
      <c r="L288" s="129"/>
      <c r="M288" s="129"/>
      <c r="N288" s="129"/>
      <c r="O288" s="129"/>
      <c r="P288" s="129"/>
      <c r="Q288" s="129"/>
      <c r="R288" s="129"/>
    </row>
    <row r="289" spans="1:18" ht="14.25" customHeight="1">
      <c r="A289" s="129"/>
      <c r="B289" s="129"/>
      <c r="C289" s="129"/>
      <c r="D289" s="129"/>
      <c r="E289" s="129"/>
      <c r="F289" s="129"/>
      <c r="G289" s="129"/>
      <c r="H289" s="129"/>
      <c r="I289" s="129"/>
      <c r="J289" s="138"/>
      <c r="K289" s="129"/>
      <c r="L289" s="129"/>
      <c r="M289" s="129"/>
      <c r="N289" s="129"/>
      <c r="O289" s="129"/>
      <c r="P289" s="129"/>
      <c r="Q289" s="129"/>
      <c r="R289" s="129"/>
    </row>
    <row r="290" spans="1:18" ht="14.25" customHeight="1">
      <c r="A290" s="129"/>
      <c r="B290" s="129"/>
      <c r="C290" s="129"/>
      <c r="D290" s="129"/>
      <c r="E290" s="129"/>
      <c r="F290" s="129"/>
      <c r="G290" s="129"/>
      <c r="H290" s="129"/>
      <c r="I290" s="129"/>
      <c r="J290" s="138"/>
      <c r="K290" s="129"/>
      <c r="L290" s="129"/>
      <c r="M290" s="129"/>
      <c r="N290" s="129"/>
      <c r="O290" s="129"/>
      <c r="P290" s="129"/>
      <c r="Q290" s="129"/>
      <c r="R290" s="129"/>
    </row>
    <row r="291" spans="1:18" ht="14.25" customHeight="1">
      <c r="A291" s="129"/>
      <c r="B291" s="129"/>
      <c r="C291" s="129"/>
      <c r="D291" s="129"/>
      <c r="E291" s="129"/>
      <c r="F291" s="129"/>
      <c r="G291" s="129"/>
      <c r="H291" s="129"/>
      <c r="I291" s="129"/>
      <c r="J291" s="138"/>
      <c r="K291" s="129"/>
      <c r="L291" s="129"/>
      <c r="M291" s="129"/>
      <c r="N291" s="129"/>
      <c r="O291" s="129"/>
      <c r="P291" s="129"/>
      <c r="Q291" s="129"/>
      <c r="R291" s="129"/>
    </row>
    <row r="292" spans="1:18" ht="14.25" customHeight="1">
      <c r="A292" s="129"/>
      <c r="B292" s="129"/>
      <c r="C292" s="129"/>
      <c r="D292" s="129"/>
      <c r="E292" s="129"/>
      <c r="F292" s="129"/>
      <c r="G292" s="129"/>
      <c r="H292" s="129"/>
      <c r="I292" s="129"/>
      <c r="J292" s="138"/>
      <c r="K292" s="129"/>
      <c r="L292" s="129"/>
      <c r="M292" s="129"/>
      <c r="N292" s="129"/>
      <c r="O292" s="129"/>
      <c r="P292" s="129"/>
      <c r="Q292" s="129"/>
      <c r="R292" s="129"/>
    </row>
    <row r="293" spans="1:18" ht="14.25" customHeight="1">
      <c r="A293" s="129"/>
      <c r="B293" s="129"/>
      <c r="C293" s="129"/>
      <c r="D293" s="129"/>
      <c r="E293" s="129"/>
      <c r="F293" s="129"/>
      <c r="G293" s="129"/>
      <c r="H293" s="129"/>
      <c r="I293" s="129"/>
      <c r="J293" s="138"/>
      <c r="K293" s="129"/>
      <c r="L293" s="129"/>
      <c r="M293" s="129"/>
      <c r="N293" s="129"/>
      <c r="O293" s="129"/>
      <c r="P293" s="129"/>
      <c r="Q293" s="129"/>
      <c r="R293" s="129"/>
    </row>
    <row r="294" spans="1:18" ht="14.25" customHeight="1">
      <c r="A294" s="129"/>
      <c r="B294" s="129"/>
      <c r="C294" s="129"/>
      <c r="D294" s="129"/>
      <c r="E294" s="129"/>
      <c r="F294" s="129"/>
      <c r="G294" s="129"/>
      <c r="H294" s="129"/>
      <c r="I294" s="129"/>
      <c r="J294" s="138"/>
      <c r="K294" s="129"/>
      <c r="L294" s="129"/>
      <c r="M294" s="129"/>
      <c r="N294" s="129"/>
      <c r="O294" s="129"/>
      <c r="P294" s="129"/>
      <c r="Q294" s="129"/>
      <c r="R294" s="129"/>
    </row>
    <row r="295" spans="1:18" ht="14.25" customHeight="1">
      <c r="A295" s="129"/>
      <c r="B295" s="129"/>
      <c r="C295" s="129"/>
      <c r="D295" s="129"/>
      <c r="E295" s="129"/>
      <c r="F295" s="129"/>
      <c r="G295" s="129"/>
      <c r="H295" s="129"/>
      <c r="I295" s="129"/>
      <c r="J295" s="138"/>
      <c r="K295" s="129"/>
      <c r="L295" s="129"/>
      <c r="M295" s="129"/>
      <c r="N295" s="129"/>
      <c r="O295" s="129"/>
      <c r="P295" s="129"/>
      <c r="Q295" s="129"/>
      <c r="R295" s="129"/>
    </row>
    <row r="296" spans="1:18" ht="14.25" customHeight="1">
      <c r="A296" s="129"/>
      <c r="B296" s="129"/>
      <c r="C296" s="129"/>
      <c r="D296" s="129"/>
      <c r="E296" s="129"/>
      <c r="F296" s="129"/>
      <c r="G296" s="129"/>
      <c r="H296" s="129"/>
      <c r="I296" s="129"/>
      <c r="J296" s="138"/>
      <c r="K296" s="129"/>
      <c r="L296" s="129"/>
      <c r="M296" s="129"/>
      <c r="N296" s="129"/>
      <c r="O296" s="129"/>
      <c r="P296" s="129"/>
      <c r="Q296" s="129"/>
      <c r="R296" s="129"/>
    </row>
    <row r="297" spans="1:18" ht="14.25" customHeight="1">
      <c r="A297" s="129"/>
      <c r="B297" s="129"/>
      <c r="C297" s="129"/>
      <c r="D297" s="129"/>
      <c r="E297" s="129"/>
      <c r="F297" s="129"/>
      <c r="G297" s="129"/>
      <c r="H297" s="129"/>
      <c r="I297" s="129"/>
      <c r="J297" s="138"/>
      <c r="K297" s="129"/>
      <c r="L297" s="129"/>
      <c r="M297" s="129"/>
      <c r="N297" s="129"/>
      <c r="O297" s="129"/>
      <c r="P297" s="129"/>
      <c r="Q297" s="129"/>
      <c r="R297" s="129"/>
    </row>
    <row r="298" spans="1:18" ht="14.25" customHeight="1">
      <c r="A298" s="129"/>
      <c r="B298" s="129"/>
      <c r="C298" s="129"/>
      <c r="D298" s="129"/>
      <c r="E298" s="129"/>
      <c r="F298" s="129"/>
      <c r="G298" s="129"/>
      <c r="H298" s="129"/>
      <c r="I298" s="129"/>
      <c r="J298" s="138"/>
      <c r="K298" s="129"/>
      <c r="L298" s="129"/>
      <c r="M298" s="129"/>
      <c r="N298" s="129"/>
      <c r="O298" s="129"/>
      <c r="P298" s="129"/>
      <c r="Q298" s="129"/>
      <c r="R298" s="129"/>
    </row>
    <row r="299" spans="1:18" ht="14.25" customHeight="1">
      <c r="A299" s="129"/>
      <c r="B299" s="129"/>
      <c r="C299" s="129"/>
      <c r="D299" s="129"/>
      <c r="E299" s="129"/>
      <c r="F299" s="129"/>
      <c r="G299" s="129"/>
      <c r="H299" s="129"/>
      <c r="I299" s="129"/>
      <c r="J299" s="138"/>
      <c r="K299" s="129"/>
      <c r="L299" s="129"/>
      <c r="M299" s="129"/>
      <c r="N299" s="129"/>
      <c r="O299" s="129"/>
      <c r="P299" s="129"/>
      <c r="Q299" s="129"/>
      <c r="R299" s="129"/>
    </row>
    <row r="300" spans="1:18" ht="14.25" customHeight="1">
      <c r="A300" s="129"/>
      <c r="B300" s="129"/>
      <c r="C300" s="129"/>
      <c r="D300" s="129"/>
      <c r="E300" s="129"/>
      <c r="F300" s="129"/>
      <c r="G300" s="129"/>
      <c r="H300" s="129"/>
      <c r="I300" s="129"/>
      <c r="J300" s="138"/>
      <c r="K300" s="129"/>
      <c r="L300" s="129"/>
      <c r="M300" s="129"/>
      <c r="N300" s="129"/>
      <c r="O300" s="129"/>
      <c r="P300" s="129"/>
      <c r="Q300" s="129"/>
      <c r="R300" s="129"/>
    </row>
    <row r="301" spans="1:18" ht="14.25" customHeight="1">
      <c r="A301" s="129"/>
      <c r="B301" s="129"/>
      <c r="C301" s="129"/>
      <c r="D301" s="129"/>
      <c r="E301" s="129"/>
      <c r="F301" s="129"/>
      <c r="G301" s="129"/>
      <c r="H301" s="129"/>
      <c r="I301" s="129"/>
      <c r="J301" s="138"/>
      <c r="K301" s="129"/>
      <c r="L301" s="129"/>
      <c r="M301" s="129"/>
      <c r="N301" s="129"/>
      <c r="O301" s="129"/>
      <c r="P301" s="129"/>
      <c r="Q301" s="129"/>
      <c r="R301" s="129"/>
    </row>
    <row r="302" spans="1:18" ht="14.25" customHeight="1">
      <c r="A302" s="129"/>
      <c r="B302" s="129"/>
      <c r="C302" s="129"/>
      <c r="D302" s="129"/>
      <c r="E302" s="129"/>
      <c r="F302" s="129"/>
      <c r="G302" s="129"/>
      <c r="H302" s="129"/>
      <c r="I302" s="129"/>
      <c r="J302" s="138"/>
      <c r="K302" s="129"/>
      <c r="L302" s="129"/>
      <c r="M302" s="129"/>
      <c r="N302" s="129"/>
      <c r="O302" s="129"/>
      <c r="P302" s="129"/>
      <c r="Q302" s="129"/>
      <c r="R302" s="129"/>
    </row>
    <row r="303" spans="1:18" ht="14.25" customHeight="1">
      <c r="A303" s="129"/>
      <c r="B303" s="129"/>
      <c r="C303" s="129"/>
      <c r="D303" s="129"/>
      <c r="E303" s="129"/>
      <c r="F303" s="129"/>
      <c r="G303" s="129"/>
      <c r="H303" s="129"/>
      <c r="I303" s="129"/>
      <c r="J303" s="138"/>
      <c r="K303" s="129"/>
      <c r="L303" s="129"/>
      <c r="M303" s="129"/>
      <c r="N303" s="129"/>
      <c r="O303" s="129"/>
      <c r="P303" s="129"/>
      <c r="Q303" s="129"/>
      <c r="R303" s="129"/>
    </row>
    <row r="304" spans="1:18" ht="14.25" customHeight="1">
      <c r="A304" s="129"/>
      <c r="B304" s="129"/>
      <c r="C304" s="129"/>
      <c r="D304" s="129"/>
      <c r="E304" s="129"/>
      <c r="F304" s="129"/>
      <c r="G304" s="129"/>
      <c r="H304" s="129"/>
      <c r="I304" s="129"/>
      <c r="J304" s="138"/>
      <c r="K304" s="129"/>
      <c r="L304" s="129"/>
      <c r="M304" s="129"/>
      <c r="N304" s="129"/>
      <c r="O304" s="129"/>
      <c r="P304" s="129"/>
      <c r="Q304" s="129"/>
      <c r="R304" s="129"/>
    </row>
    <row r="305" spans="1:18" ht="14.25" customHeight="1">
      <c r="A305" s="129"/>
      <c r="B305" s="129"/>
      <c r="C305" s="129"/>
      <c r="D305" s="129"/>
      <c r="E305" s="129"/>
      <c r="F305" s="129"/>
      <c r="G305" s="129"/>
      <c r="H305" s="129"/>
      <c r="I305" s="129"/>
      <c r="J305" s="138"/>
      <c r="K305" s="129"/>
      <c r="L305" s="129"/>
      <c r="M305" s="129"/>
      <c r="N305" s="129"/>
      <c r="O305" s="129"/>
      <c r="P305" s="129"/>
      <c r="Q305" s="129"/>
      <c r="R305" s="129"/>
    </row>
    <row r="306" spans="1:18" ht="14.25" customHeight="1">
      <c r="A306" s="129"/>
      <c r="B306" s="129"/>
      <c r="C306" s="129"/>
      <c r="D306" s="129"/>
      <c r="E306" s="129"/>
      <c r="F306" s="129"/>
      <c r="G306" s="129"/>
      <c r="H306" s="129"/>
      <c r="I306" s="129"/>
      <c r="J306" s="138"/>
      <c r="K306" s="129"/>
      <c r="L306" s="129"/>
      <c r="M306" s="129"/>
      <c r="N306" s="129"/>
      <c r="O306" s="129"/>
      <c r="P306" s="129"/>
      <c r="Q306" s="129"/>
      <c r="R306" s="129"/>
    </row>
    <row r="307" spans="1:18" ht="14.25" customHeight="1">
      <c r="A307" s="129"/>
      <c r="B307" s="129"/>
      <c r="C307" s="129"/>
      <c r="D307" s="129"/>
      <c r="E307" s="129"/>
      <c r="F307" s="129"/>
      <c r="G307" s="129"/>
      <c r="H307" s="129"/>
      <c r="I307" s="129"/>
      <c r="J307" s="138"/>
      <c r="K307" s="129"/>
      <c r="L307" s="129"/>
      <c r="M307" s="129"/>
      <c r="N307" s="129"/>
      <c r="O307" s="129"/>
      <c r="P307" s="129"/>
      <c r="Q307" s="129"/>
      <c r="R307" s="129"/>
    </row>
    <row r="308" spans="1:18" ht="14.25" customHeight="1">
      <c r="A308" s="129"/>
      <c r="B308" s="129"/>
      <c r="C308" s="129"/>
      <c r="D308" s="129"/>
      <c r="E308" s="129"/>
      <c r="F308" s="129"/>
      <c r="G308" s="129"/>
      <c r="H308" s="129"/>
      <c r="I308" s="129"/>
      <c r="J308" s="138"/>
      <c r="K308" s="129"/>
      <c r="L308" s="129"/>
      <c r="M308" s="129"/>
      <c r="N308" s="129"/>
      <c r="O308" s="129"/>
      <c r="P308" s="129"/>
      <c r="Q308" s="129"/>
      <c r="R308" s="129"/>
    </row>
    <row r="309" spans="1:18" ht="14.25" customHeight="1">
      <c r="A309" s="129"/>
      <c r="B309" s="129"/>
      <c r="C309" s="129"/>
      <c r="D309" s="129"/>
      <c r="E309" s="129"/>
      <c r="F309" s="129"/>
      <c r="G309" s="129"/>
      <c r="H309" s="129"/>
      <c r="I309" s="129"/>
      <c r="J309" s="138"/>
      <c r="K309" s="129"/>
      <c r="L309" s="129"/>
      <c r="M309" s="129"/>
      <c r="N309" s="129"/>
      <c r="O309" s="129"/>
      <c r="P309" s="129"/>
      <c r="Q309" s="129"/>
      <c r="R309" s="129"/>
    </row>
    <row r="310" spans="1:18" ht="14.25" customHeight="1">
      <c r="A310" s="129"/>
      <c r="B310" s="129"/>
      <c r="C310" s="129"/>
      <c r="D310" s="129"/>
      <c r="E310" s="129"/>
      <c r="F310" s="129"/>
      <c r="G310" s="129"/>
      <c r="H310" s="129"/>
      <c r="I310" s="129"/>
      <c r="J310" s="138"/>
      <c r="K310" s="129"/>
      <c r="L310" s="129"/>
      <c r="M310" s="129"/>
      <c r="N310" s="129"/>
      <c r="O310" s="129"/>
      <c r="P310" s="129"/>
      <c r="Q310" s="129"/>
      <c r="R310" s="129"/>
    </row>
    <row r="311" spans="1:18" ht="14.25" customHeight="1">
      <c r="A311" s="129"/>
      <c r="B311" s="129"/>
      <c r="C311" s="129"/>
      <c r="D311" s="129"/>
      <c r="E311" s="129"/>
      <c r="F311" s="129"/>
      <c r="G311" s="129"/>
      <c r="H311" s="129"/>
      <c r="I311" s="129"/>
      <c r="J311" s="138"/>
      <c r="K311" s="129"/>
      <c r="L311" s="129"/>
      <c r="M311" s="129"/>
      <c r="N311" s="129"/>
      <c r="O311" s="129"/>
      <c r="P311" s="129"/>
      <c r="Q311" s="129"/>
      <c r="R311" s="129"/>
    </row>
    <row r="312" spans="1:18" ht="14.25" customHeight="1">
      <c r="A312" s="129"/>
      <c r="B312" s="129"/>
      <c r="C312" s="129"/>
      <c r="D312" s="129"/>
      <c r="E312" s="129"/>
      <c r="F312" s="129"/>
      <c r="G312" s="129"/>
      <c r="H312" s="129"/>
      <c r="I312" s="129"/>
      <c r="J312" s="138"/>
      <c r="K312" s="129"/>
      <c r="L312" s="129"/>
      <c r="M312" s="129"/>
      <c r="N312" s="129"/>
      <c r="O312" s="129"/>
      <c r="P312" s="129"/>
      <c r="Q312" s="129"/>
      <c r="R312" s="129"/>
    </row>
    <row r="313" spans="1:18" ht="14.25" customHeight="1">
      <c r="A313" s="129"/>
      <c r="B313" s="129"/>
      <c r="C313" s="129"/>
      <c r="D313" s="129"/>
      <c r="E313" s="129"/>
      <c r="F313" s="129"/>
      <c r="G313" s="129"/>
      <c r="H313" s="129"/>
      <c r="I313" s="129"/>
      <c r="J313" s="138"/>
      <c r="K313" s="129"/>
      <c r="L313" s="129"/>
      <c r="M313" s="129"/>
      <c r="N313" s="129"/>
      <c r="O313" s="129"/>
      <c r="P313" s="129"/>
      <c r="Q313" s="129"/>
      <c r="R313" s="129"/>
    </row>
    <row r="314" spans="1:18" ht="14.25" customHeight="1">
      <c r="A314" s="129"/>
      <c r="B314" s="129"/>
      <c r="C314" s="129"/>
      <c r="D314" s="129"/>
      <c r="E314" s="129"/>
      <c r="F314" s="129"/>
      <c r="G314" s="129"/>
      <c r="H314" s="129"/>
      <c r="I314" s="129"/>
      <c r="J314" s="138"/>
      <c r="K314" s="129"/>
      <c r="L314" s="129"/>
      <c r="M314" s="129"/>
      <c r="N314" s="129"/>
      <c r="O314" s="129"/>
      <c r="P314" s="129"/>
      <c r="Q314" s="129"/>
      <c r="R314" s="129"/>
    </row>
    <row r="315" spans="1:18" ht="14.25" customHeight="1">
      <c r="A315" s="129"/>
      <c r="B315" s="129"/>
      <c r="C315" s="129"/>
      <c r="D315" s="129"/>
      <c r="E315" s="129"/>
      <c r="F315" s="129"/>
      <c r="G315" s="129"/>
      <c r="H315" s="129"/>
      <c r="I315" s="129"/>
      <c r="J315" s="138"/>
      <c r="K315" s="129"/>
      <c r="L315" s="129"/>
      <c r="M315" s="129"/>
      <c r="N315" s="129"/>
      <c r="O315" s="129"/>
      <c r="P315" s="129"/>
      <c r="Q315" s="129"/>
      <c r="R315" s="129"/>
    </row>
    <row r="316" spans="1:18" ht="14.25" customHeight="1">
      <c r="A316" s="129"/>
      <c r="B316" s="129"/>
      <c r="C316" s="129"/>
      <c r="D316" s="129"/>
      <c r="E316" s="129"/>
      <c r="F316" s="129"/>
      <c r="G316" s="129"/>
      <c r="H316" s="129"/>
      <c r="I316" s="129"/>
      <c r="J316" s="138"/>
      <c r="K316" s="129"/>
      <c r="L316" s="129"/>
      <c r="M316" s="129"/>
      <c r="N316" s="129"/>
      <c r="O316" s="129"/>
      <c r="P316" s="129"/>
      <c r="Q316" s="129"/>
      <c r="R316" s="129"/>
    </row>
    <row r="317" spans="1:18" ht="14.25" customHeight="1">
      <c r="A317" s="129"/>
      <c r="B317" s="129"/>
      <c r="C317" s="129"/>
      <c r="D317" s="129"/>
      <c r="E317" s="129"/>
      <c r="F317" s="129"/>
      <c r="G317" s="129"/>
      <c r="H317" s="129"/>
      <c r="I317" s="129"/>
      <c r="J317" s="138"/>
      <c r="K317" s="129"/>
      <c r="L317" s="129"/>
      <c r="M317" s="129"/>
      <c r="N317" s="129"/>
      <c r="O317" s="129"/>
      <c r="P317" s="129"/>
      <c r="Q317" s="129"/>
      <c r="R317" s="129"/>
    </row>
    <row r="318" spans="1:18" ht="14.25" customHeight="1">
      <c r="A318" s="129"/>
      <c r="B318" s="129"/>
      <c r="C318" s="129"/>
      <c r="D318" s="129"/>
      <c r="E318" s="129"/>
      <c r="F318" s="129"/>
      <c r="G318" s="129"/>
      <c r="H318" s="129"/>
      <c r="I318" s="129"/>
      <c r="J318" s="138"/>
      <c r="K318" s="129"/>
      <c r="L318" s="129"/>
      <c r="M318" s="129"/>
      <c r="N318" s="129"/>
      <c r="O318" s="129"/>
      <c r="P318" s="129"/>
      <c r="Q318" s="129"/>
      <c r="R318" s="129"/>
    </row>
    <row r="319" spans="1:18" ht="14.25" customHeight="1">
      <c r="A319" s="129"/>
      <c r="B319" s="129"/>
      <c r="C319" s="129"/>
      <c r="D319" s="129"/>
      <c r="E319" s="129"/>
      <c r="F319" s="129"/>
      <c r="G319" s="129"/>
      <c r="H319" s="129"/>
      <c r="I319" s="129"/>
      <c r="J319" s="138"/>
      <c r="K319" s="129"/>
      <c r="L319" s="129"/>
      <c r="M319" s="129"/>
      <c r="N319" s="129"/>
      <c r="O319" s="129"/>
      <c r="P319" s="129"/>
      <c r="Q319" s="129"/>
      <c r="R319" s="129"/>
    </row>
    <row r="320" spans="1:18" ht="14.25" customHeight="1">
      <c r="A320" s="129"/>
      <c r="B320" s="129"/>
      <c r="C320" s="129"/>
      <c r="D320" s="129"/>
      <c r="E320" s="129"/>
      <c r="F320" s="129"/>
      <c r="G320" s="129"/>
      <c r="H320" s="129"/>
      <c r="I320" s="129"/>
      <c r="J320" s="138"/>
      <c r="K320" s="129"/>
      <c r="L320" s="129"/>
      <c r="M320" s="129"/>
      <c r="N320" s="129"/>
      <c r="O320" s="129"/>
      <c r="P320" s="129"/>
      <c r="Q320" s="129"/>
      <c r="R320" s="129"/>
    </row>
    <row r="321" spans="1:18" ht="14.25" customHeight="1">
      <c r="A321" s="129"/>
      <c r="B321" s="129"/>
      <c r="C321" s="129"/>
      <c r="D321" s="129"/>
      <c r="E321" s="129"/>
      <c r="F321" s="129"/>
      <c r="G321" s="129"/>
      <c r="H321" s="129"/>
      <c r="I321" s="129"/>
      <c r="J321" s="138"/>
      <c r="K321" s="129"/>
      <c r="L321" s="129"/>
      <c r="M321" s="129"/>
      <c r="N321" s="129"/>
      <c r="O321" s="129"/>
      <c r="P321" s="129"/>
      <c r="Q321" s="129"/>
      <c r="R321" s="129"/>
    </row>
    <row r="322" spans="1:18" ht="14.25" customHeight="1">
      <c r="A322" s="129"/>
      <c r="B322" s="129"/>
      <c r="C322" s="129"/>
      <c r="D322" s="129"/>
      <c r="E322" s="129"/>
      <c r="F322" s="129"/>
      <c r="G322" s="129"/>
      <c r="H322" s="129"/>
      <c r="I322" s="129"/>
      <c r="J322" s="138"/>
      <c r="K322" s="129"/>
      <c r="L322" s="129"/>
      <c r="M322" s="129"/>
      <c r="N322" s="129"/>
      <c r="O322" s="129"/>
      <c r="P322" s="129"/>
      <c r="Q322" s="129"/>
      <c r="R322" s="129"/>
    </row>
    <row r="323" spans="1:18" ht="14.25" customHeight="1">
      <c r="A323" s="129"/>
      <c r="B323" s="129"/>
      <c r="C323" s="129"/>
      <c r="D323" s="129"/>
      <c r="E323" s="129"/>
      <c r="F323" s="129"/>
      <c r="G323" s="129"/>
      <c r="H323" s="129"/>
      <c r="I323" s="129"/>
      <c r="J323" s="138"/>
      <c r="K323" s="129"/>
      <c r="L323" s="129"/>
      <c r="M323" s="129"/>
      <c r="N323" s="129"/>
      <c r="O323" s="129"/>
      <c r="P323" s="129"/>
      <c r="Q323" s="129"/>
      <c r="R323" s="129"/>
    </row>
    <row r="324" spans="1:18" ht="14.25" customHeight="1">
      <c r="A324" s="129"/>
      <c r="B324" s="129"/>
      <c r="C324" s="129"/>
      <c r="D324" s="129"/>
      <c r="E324" s="129"/>
      <c r="F324" s="129"/>
      <c r="G324" s="129"/>
      <c r="H324" s="129"/>
      <c r="I324" s="129"/>
      <c r="J324" s="138"/>
      <c r="K324" s="129"/>
      <c r="L324" s="129"/>
      <c r="M324" s="129"/>
      <c r="N324" s="129"/>
      <c r="O324" s="129"/>
      <c r="P324" s="129"/>
      <c r="Q324" s="129"/>
      <c r="R324" s="129"/>
    </row>
    <row r="325" spans="1:18" ht="14.25" customHeight="1">
      <c r="A325" s="129"/>
      <c r="B325" s="129"/>
      <c r="C325" s="129"/>
      <c r="D325" s="129"/>
      <c r="E325" s="129"/>
      <c r="F325" s="129"/>
      <c r="G325" s="129"/>
      <c r="H325" s="129"/>
      <c r="I325" s="129"/>
      <c r="J325" s="138"/>
      <c r="K325" s="129"/>
      <c r="L325" s="129"/>
      <c r="M325" s="129"/>
      <c r="N325" s="129"/>
      <c r="O325" s="129"/>
      <c r="P325" s="129"/>
      <c r="Q325" s="129"/>
      <c r="R325" s="129"/>
    </row>
    <row r="326" spans="1:18" ht="14.25" customHeight="1">
      <c r="A326" s="129"/>
      <c r="B326" s="129"/>
      <c r="C326" s="129"/>
      <c r="D326" s="129"/>
      <c r="E326" s="129"/>
      <c r="F326" s="129"/>
      <c r="G326" s="129"/>
      <c r="H326" s="129"/>
      <c r="I326" s="129"/>
      <c r="J326" s="138"/>
      <c r="K326" s="129"/>
      <c r="L326" s="129"/>
      <c r="M326" s="129"/>
      <c r="N326" s="129"/>
      <c r="O326" s="129"/>
      <c r="P326" s="129"/>
      <c r="Q326" s="129"/>
      <c r="R326" s="129"/>
    </row>
    <row r="327" spans="1:18" ht="14.25" customHeight="1">
      <c r="A327" s="129"/>
      <c r="B327" s="129"/>
      <c r="C327" s="129"/>
      <c r="D327" s="129"/>
      <c r="E327" s="129"/>
      <c r="F327" s="129"/>
      <c r="G327" s="129"/>
      <c r="H327" s="129"/>
      <c r="I327" s="129"/>
      <c r="J327" s="138"/>
      <c r="K327" s="129"/>
      <c r="L327" s="129"/>
      <c r="M327" s="129"/>
      <c r="N327" s="129"/>
      <c r="O327" s="129"/>
      <c r="P327" s="129"/>
      <c r="Q327" s="129"/>
      <c r="R327" s="129"/>
    </row>
    <row r="328" spans="1:18" ht="14.25" customHeight="1">
      <c r="A328" s="129"/>
      <c r="B328" s="129"/>
      <c r="C328" s="129"/>
      <c r="D328" s="129"/>
      <c r="E328" s="129"/>
      <c r="F328" s="129"/>
      <c r="G328" s="129"/>
      <c r="H328" s="129"/>
      <c r="I328" s="129"/>
      <c r="J328" s="138"/>
      <c r="K328" s="129"/>
      <c r="L328" s="129"/>
      <c r="M328" s="129"/>
      <c r="N328" s="129"/>
      <c r="O328" s="129"/>
      <c r="P328" s="129"/>
      <c r="Q328" s="129"/>
      <c r="R328" s="129"/>
    </row>
    <row r="329" spans="1:18" ht="14.25" customHeight="1">
      <c r="A329" s="129"/>
      <c r="B329" s="129"/>
      <c r="C329" s="129"/>
      <c r="D329" s="129"/>
      <c r="E329" s="129"/>
      <c r="F329" s="129"/>
      <c r="G329" s="129"/>
      <c r="H329" s="129"/>
      <c r="I329" s="129"/>
      <c r="J329" s="138"/>
      <c r="K329" s="129"/>
      <c r="L329" s="129"/>
      <c r="M329" s="129"/>
      <c r="N329" s="129"/>
      <c r="O329" s="129"/>
      <c r="P329" s="129"/>
      <c r="Q329" s="129"/>
      <c r="R329" s="129"/>
    </row>
    <row r="330" spans="1:18" ht="14.25" customHeight="1">
      <c r="A330" s="129"/>
      <c r="B330" s="129"/>
      <c r="C330" s="129"/>
      <c r="D330" s="129"/>
      <c r="E330" s="129"/>
      <c r="F330" s="129"/>
      <c r="G330" s="129"/>
      <c r="H330" s="129"/>
      <c r="I330" s="129"/>
      <c r="J330" s="138"/>
      <c r="K330" s="129"/>
      <c r="L330" s="129"/>
      <c r="M330" s="129"/>
      <c r="N330" s="129"/>
      <c r="O330" s="129"/>
      <c r="P330" s="129"/>
      <c r="Q330" s="129"/>
      <c r="R330" s="129"/>
    </row>
    <row r="331" spans="1:18" ht="14.25" customHeight="1">
      <c r="A331" s="129"/>
      <c r="B331" s="129"/>
      <c r="C331" s="129"/>
      <c r="D331" s="129"/>
      <c r="E331" s="129"/>
      <c r="F331" s="129"/>
      <c r="G331" s="129"/>
      <c r="H331" s="129"/>
      <c r="I331" s="129"/>
      <c r="J331" s="138"/>
      <c r="K331" s="129"/>
      <c r="L331" s="129"/>
      <c r="M331" s="129"/>
      <c r="N331" s="129"/>
      <c r="O331" s="129"/>
      <c r="P331" s="129"/>
      <c r="Q331" s="129"/>
      <c r="R331" s="129"/>
    </row>
    <row r="332" spans="1:18" ht="14.25" customHeight="1">
      <c r="A332" s="129"/>
      <c r="B332" s="129"/>
      <c r="C332" s="129"/>
      <c r="D332" s="129"/>
      <c r="E332" s="129"/>
      <c r="F332" s="129"/>
      <c r="G332" s="129"/>
      <c r="H332" s="129"/>
      <c r="I332" s="129"/>
      <c r="J332" s="138"/>
      <c r="K332" s="129"/>
      <c r="L332" s="129"/>
      <c r="M332" s="129"/>
      <c r="N332" s="129"/>
      <c r="O332" s="129"/>
      <c r="P332" s="129"/>
      <c r="Q332" s="129"/>
      <c r="R332" s="129"/>
    </row>
    <row r="333" spans="1:18" ht="14.25" customHeight="1">
      <c r="A333" s="129"/>
      <c r="B333" s="129"/>
      <c r="C333" s="129"/>
      <c r="D333" s="129"/>
      <c r="E333" s="129"/>
      <c r="F333" s="129"/>
      <c r="G333" s="129"/>
      <c r="H333" s="129"/>
      <c r="I333" s="129"/>
      <c r="J333" s="138"/>
      <c r="K333" s="129"/>
      <c r="L333" s="129"/>
      <c r="M333" s="129"/>
      <c r="N333" s="129"/>
      <c r="O333" s="129"/>
      <c r="P333" s="129"/>
      <c r="Q333" s="129"/>
      <c r="R333" s="129"/>
    </row>
    <row r="334" spans="1:18" ht="14.25" customHeight="1">
      <c r="A334" s="129"/>
      <c r="B334" s="129"/>
      <c r="C334" s="129"/>
      <c r="D334" s="129"/>
      <c r="E334" s="129"/>
      <c r="F334" s="129"/>
      <c r="G334" s="129"/>
      <c r="H334" s="129"/>
      <c r="I334" s="129"/>
      <c r="J334" s="138"/>
      <c r="K334" s="129"/>
      <c r="L334" s="129"/>
      <c r="M334" s="129"/>
      <c r="N334" s="129"/>
      <c r="O334" s="129"/>
      <c r="P334" s="129"/>
      <c r="Q334" s="129"/>
      <c r="R334" s="129"/>
    </row>
    <row r="335" spans="1:18" ht="14.25" customHeight="1">
      <c r="A335" s="129"/>
      <c r="B335" s="129"/>
      <c r="C335" s="129"/>
      <c r="D335" s="129"/>
      <c r="E335" s="129"/>
      <c r="F335" s="129"/>
      <c r="G335" s="129"/>
      <c r="H335" s="129"/>
      <c r="I335" s="129"/>
      <c r="J335" s="138"/>
      <c r="K335" s="129"/>
      <c r="L335" s="129"/>
      <c r="M335" s="129"/>
      <c r="N335" s="129"/>
      <c r="O335" s="129"/>
      <c r="P335" s="129"/>
      <c r="Q335" s="129"/>
      <c r="R335" s="129"/>
    </row>
    <row r="336" spans="1:18" ht="14.25" customHeight="1">
      <c r="A336" s="129"/>
      <c r="B336" s="129"/>
      <c r="C336" s="129"/>
      <c r="D336" s="129"/>
      <c r="E336" s="129"/>
      <c r="F336" s="129"/>
      <c r="G336" s="129"/>
      <c r="H336" s="129"/>
      <c r="I336" s="129"/>
      <c r="J336" s="138"/>
      <c r="K336" s="129"/>
      <c r="L336" s="129"/>
      <c r="M336" s="129"/>
      <c r="N336" s="129"/>
      <c r="O336" s="129"/>
      <c r="P336" s="129"/>
      <c r="Q336" s="129"/>
      <c r="R336" s="129"/>
    </row>
    <row r="337" spans="1:18" ht="14.25" customHeight="1">
      <c r="A337" s="129"/>
      <c r="B337" s="129"/>
      <c r="C337" s="129"/>
      <c r="D337" s="129"/>
      <c r="E337" s="129"/>
      <c r="F337" s="129"/>
      <c r="G337" s="129"/>
      <c r="H337" s="129"/>
      <c r="I337" s="129"/>
      <c r="J337" s="138"/>
      <c r="K337" s="129"/>
      <c r="L337" s="129"/>
      <c r="M337" s="129"/>
      <c r="N337" s="129"/>
      <c r="O337" s="129"/>
      <c r="P337" s="129"/>
      <c r="Q337" s="129"/>
      <c r="R337" s="129"/>
    </row>
    <row r="338" spans="1:18" ht="14.25" customHeight="1">
      <c r="A338" s="129"/>
      <c r="B338" s="129"/>
      <c r="C338" s="129"/>
      <c r="D338" s="129"/>
      <c r="E338" s="129"/>
      <c r="F338" s="129"/>
      <c r="G338" s="129"/>
      <c r="H338" s="129"/>
      <c r="I338" s="129"/>
      <c r="J338" s="138"/>
      <c r="K338" s="129"/>
      <c r="L338" s="129"/>
      <c r="M338" s="129"/>
      <c r="N338" s="129"/>
      <c r="O338" s="129"/>
      <c r="P338" s="129"/>
      <c r="Q338" s="129"/>
      <c r="R338" s="129"/>
    </row>
    <row r="339" spans="1:18" ht="14.25" customHeight="1">
      <c r="A339" s="129"/>
      <c r="B339" s="129"/>
      <c r="C339" s="129"/>
      <c r="D339" s="129"/>
      <c r="E339" s="129"/>
      <c r="F339" s="129"/>
      <c r="G339" s="129"/>
      <c r="H339" s="129"/>
      <c r="I339" s="129"/>
      <c r="J339" s="138"/>
      <c r="K339" s="129"/>
      <c r="L339" s="129"/>
      <c r="M339" s="129"/>
      <c r="N339" s="129"/>
      <c r="O339" s="129"/>
      <c r="P339" s="129"/>
      <c r="Q339" s="129"/>
      <c r="R339" s="129"/>
    </row>
    <row r="340" spans="1:18" ht="14.25" customHeight="1">
      <c r="A340" s="129"/>
      <c r="B340" s="129"/>
      <c r="C340" s="129"/>
      <c r="D340" s="129"/>
      <c r="E340" s="129"/>
      <c r="F340" s="129"/>
      <c r="G340" s="129"/>
      <c r="H340" s="129"/>
      <c r="I340" s="129"/>
      <c r="J340" s="138"/>
      <c r="K340" s="129"/>
      <c r="L340" s="129"/>
      <c r="M340" s="129"/>
      <c r="N340" s="129"/>
      <c r="O340" s="129"/>
      <c r="P340" s="129"/>
      <c r="Q340" s="129"/>
      <c r="R340" s="129"/>
    </row>
    <row r="341" spans="1:18" ht="14.25" customHeight="1">
      <c r="A341" s="129"/>
      <c r="B341" s="129"/>
      <c r="C341" s="129"/>
      <c r="D341" s="129"/>
      <c r="E341" s="129"/>
      <c r="F341" s="129"/>
      <c r="G341" s="129"/>
      <c r="H341" s="129"/>
      <c r="I341" s="129"/>
      <c r="J341" s="138"/>
      <c r="K341" s="129"/>
      <c r="L341" s="129"/>
      <c r="M341" s="129"/>
      <c r="N341" s="129"/>
      <c r="O341" s="129"/>
      <c r="P341" s="129"/>
      <c r="Q341" s="129"/>
      <c r="R341" s="129"/>
    </row>
    <row r="342" spans="1:18" ht="14.25" customHeight="1">
      <c r="A342" s="129"/>
      <c r="B342" s="129"/>
      <c r="C342" s="129"/>
      <c r="D342" s="129"/>
      <c r="E342" s="129"/>
      <c r="F342" s="129"/>
      <c r="G342" s="129"/>
      <c r="H342" s="129"/>
      <c r="I342" s="129"/>
      <c r="J342" s="138"/>
      <c r="K342" s="129"/>
      <c r="L342" s="129"/>
      <c r="M342" s="129"/>
      <c r="N342" s="129"/>
      <c r="O342" s="129"/>
      <c r="P342" s="129"/>
      <c r="Q342" s="129"/>
      <c r="R342" s="129"/>
    </row>
    <row r="343" spans="1:18" ht="14.25" customHeight="1">
      <c r="A343" s="129"/>
      <c r="B343" s="129"/>
      <c r="C343" s="129"/>
      <c r="D343" s="129"/>
      <c r="E343" s="129"/>
      <c r="F343" s="129"/>
      <c r="G343" s="129"/>
      <c r="H343" s="129"/>
      <c r="I343" s="129"/>
      <c r="J343" s="138"/>
      <c r="K343" s="129"/>
      <c r="L343" s="129"/>
      <c r="M343" s="129"/>
      <c r="N343" s="129"/>
      <c r="O343" s="129"/>
      <c r="P343" s="129"/>
      <c r="Q343" s="129"/>
      <c r="R343" s="129"/>
    </row>
    <row r="344" spans="1:18" ht="14.25" customHeight="1">
      <c r="A344" s="129"/>
      <c r="B344" s="129"/>
      <c r="C344" s="129"/>
      <c r="D344" s="129"/>
      <c r="E344" s="129"/>
      <c r="F344" s="129"/>
      <c r="G344" s="129"/>
      <c r="H344" s="129"/>
      <c r="I344" s="129"/>
      <c r="J344" s="138"/>
      <c r="K344" s="129"/>
      <c r="L344" s="129"/>
      <c r="M344" s="129"/>
      <c r="N344" s="129"/>
      <c r="O344" s="129"/>
      <c r="P344" s="129"/>
      <c r="Q344" s="129"/>
      <c r="R344" s="129"/>
    </row>
    <row r="345" spans="1:18" ht="14.25" customHeight="1">
      <c r="A345" s="129"/>
      <c r="B345" s="129"/>
      <c r="C345" s="129"/>
      <c r="D345" s="129"/>
      <c r="E345" s="129"/>
      <c r="F345" s="129"/>
      <c r="G345" s="129"/>
      <c r="H345" s="129"/>
      <c r="I345" s="129"/>
      <c r="J345" s="138"/>
      <c r="K345" s="129"/>
      <c r="L345" s="129"/>
      <c r="M345" s="129"/>
      <c r="N345" s="129"/>
      <c r="O345" s="129"/>
      <c r="P345" s="129"/>
      <c r="Q345" s="129"/>
      <c r="R345" s="129"/>
    </row>
    <row r="346" spans="1:18" ht="14.25" customHeight="1">
      <c r="A346" s="129"/>
      <c r="B346" s="129"/>
      <c r="C346" s="129"/>
      <c r="D346" s="129"/>
      <c r="E346" s="129"/>
      <c r="F346" s="129"/>
      <c r="G346" s="129"/>
      <c r="H346" s="129"/>
      <c r="I346" s="129"/>
      <c r="J346" s="138"/>
      <c r="K346" s="129"/>
      <c r="L346" s="129"/>
      <c r="M346" s="129"/>
      <c r="N346" s="129"/>
      <c r="O346" s="129"/>
      <c r="P346" s="129"/>
      <c r="Q346" s="129"/>
      <c r="R346" s="129"/>
    </row>
    <row r="347" spans="1:18" ht="14.25" customHeight="1">
      <c r="A347" s="129"/>
      <c r="B347" s="129"/>
      <c r="C347" s="129"/>
      <c r="D347" s="129"/>
      <c r="E347" s="129"/>
      <c r="F347" s="129"/>
      <c r="G347" s="129"/>
      <c r="H347" s="129"/>
      <c r="I347" s="129"/>
      <c r="J347" s="138"/>
      <c r="K347" s="129"/>
      <c r="L347" s="129"/>
      <c r="M347" s="129"/>
      <c r="N347" s="129"/>
      <c r="O347" s="129"/>
      <c r="P347" s="129"/>
      <c r="Q347" s="129"/>
      <c r="R347" s="129"/>
    </row>
    <row r="348" spans="1:18" ht="14.25" customHeight="1">
      <c r="A348" s="129"/>
      <c r="B348" s="129"/>
      <c r="C348" s="129"/>
      <c r="D348" s="129"/>
      <c r="E348" s="129"/>
      <c r="F348" s="129"/>
      <c r="G348" s="129"/>
      <c r="H348" s="129"/>
      <c r="I348" s="129"/>
      <c r="J348" s="138"/>
      <c r="K348" s="129"/>
      <c r="L348" s="129"/>
      <c r="M348" s="129"/>
      <c r="N348" s="129"/>
      <c r="O348" s="129"/>
      <c r="P348" s="129"/>
      <c r="Q348" s="129"/>
      <c r="R348" s="129"/>
    </row>
    <row r="349" spans="1:18" ht="14.25" customHeight="1">
      <c r="A349" s="129"/>
      <c r="B349" s="129"/>
      <c r="C349" s="129"/>
      <c r="D349" s="129"/>
      <c r="E349" s="129"/>
      <c r="F349" s="129"/>
      <c r="G349" s="129"/>
      <c r="H349" s="129"/>
      <c r="I349" s="129"/>
      <c r="J349" s="138"/>
      <c r="K349" s="129"/>
      <c r="L349" s="129"/>
      <c r="M349" s="129"/>
      <c r="N349" s="129"/>
      <c r="O349" s="129"/>
      <c r="P349" s="129"/>
      <c r="Q349" s="129"/>
      <c r="R349" s="129"/>
    </row>
    <row r="350" spans="1:18" ht="14.25" customHeight="1">
      <c r="A350" s="129"/>
      <c r="B350" s="129"/>
      <c r="C350" s="129"/>
      <c r="D350" s="129"/>
      <c r="E350" s="129"/>
      <c r="F350" s="129"/>
      <c r="G350" s="129"/>
      <c r="H350" s="129"/>
      <c r="I350" s="129"/>
      <c r="J350" s="138"/>
      <c r="K350" s="129"/>
      <c r="L350" s="129"/>
      <c r="M350" s="129"/>
      <c r="N350" s="129"/>
      <c r="O350" s="129"/>
      <c r="P350" s="129"/>
      <c r="Q350" s="129"/>
      <c r="R350" s="129"/>
    </row>
    <row r="351" spans="1:18" ht="14.25" customHeight="1">
      <c r="A351" s="129"/>
      <c r="B351" s="129"/>
      <c r="C351" s="129"/>
      <c r="D351" s="129"/>
      <c r="E351" s="129"/>
      <c r="F351" s="129"/>
      <c r="G351" s="129"/>
      <c r="H351" s="129"/>
      <c r="I351" s="129"/>
      <c r="J351" s="138"/>
      <c r="K351" s="129"/>
      <c r="L351" s="129"/>
      <c r="M351" s="129"/>
      <c r="N351" s="129"/>
      <c r="O351" s="129"/>
      <c r="P351" s="129"/>
      <c r="Q351" s="129"/>
      <c r="R351" s="129"/>
    </row>
    <row r="352" spans="1:18" ht="14.25" customHeight="1">
      <c r="A352" s="129"/>
      <c r="B352" s="129"/>
      <c r="C352" s="129"/>
      <c r="D352" s="129"/>
      <c r="E352" s="129"/>
      <c r="F352" s="129"/>
      <c r="G352" s="129"/>
      <c r="H352" s="129"/>
      <c r="I352" s="129"/>
      <c r="J352" s="138"/>
      <c r="K352" s="129"/>
      <c r="L352" s="129"/>
      <c r="M352" s="129"/>
      <c r="N352" s="129"/>
      <c r="O352" s="129"/>
      <c r="P352" s="129"/>
      <c r="Q352" s="129"/>
      <c r="R352" s="129"/>
    </row>
    <row r="353" spans="1:18" ht="14.25" customHeight="1">
      <c r="A353" s="129"/>
      <c r="B353" s="129"/>
      <c r="C353" s="129"/>
      <c r="D353" s="129"/>
      <c r="E353" s="129"/>
      <c r="F353" s="129"/>
      <c r="G353" s="129"/>
      <c r="H353" s="129"/>
      <c r="I353" s="129"/>
      <c r="J353" s="138"/>
      <c r="K353" s="129"/>
      <c r="L353" s="129"/>
      <c r="M353" s="129"/>
      <c r="N353" s="129"/>
      <c r="O353" s="129"/>
      <c r="P353" s="129"/>
      <c r="Q353" s="129"/>
      <c r="R353" s="129"/>
    </row>
    <row r="354" spans="1:18" ht="14.25" customHeight="1">
      <c r="A354" s="129"/>
      <c r="B354" s="129"/>
      <c r="C354" s="129"/>
      <c r="D354" s="129"/>
      <c r="E354" s="129"/>
      <c r="F354" s="129"/>
      <c r="G354" s="129"/>
      <c r="H354" s="129"/>
      <c r="I354" s="129"/>
      <c r="J354" s="138"/>
      <c r="K354" s="129"/>
      <c r="L354" s="129"/>
      <c r="M354" s="129"/>
      <c r="N354" s="129"/>
      <c r="O354" s="129"/>
      <c r="P354" s="129"/>
      <c r="Q354" s="129"/>
      <c r="R354" s="129"/>
    </row>
    <row r="355" spans="1:18" ht="14.25" customHeight="1">
      <c r="A355" s="129"/>
      <c r="B355" s="129"/>
      <c r="C355" s="129"/>
      <c r="D355" s="129"/>
      <c r="E355" s="129"/>
      <c r="F355" s="129"/>
      <c r="G355" s="129"/>
      <c r="H355" s="129"/>
      <c r="I355" s="129"/>
      <c r="J355" s="138"/>
      <c r="K355" s="129"/>
      <c r="L355" s="129"/>
      <c r="M355" s="129"/>
      <c r="N355" s="129"/>
      <c r="O355" s="129"/>
      <c r="P355" s="129"/>
      <c r="Q355" s="129"/>
      <c r="R355" s="129"/>
    </row>
    <row r="356" spans="1:18" ht="14.25" customHeight="1">
      <c r="A356" s="129"/>
      <c r="B356" s="129"/>
      <c r="C356" s="129"/>
      <c r="D356" s="129"/>
      <c r="E356" s="129"/>
      <c r="F356" s="129"/>
      <c r="G356" s="129"/>
      <c r="H356" s="129"/>
      <c r="I356" s="129"/>
      <c r="J356" s="138"/>
      <c r="K356" s="129"/>
      <c r="L356" s="129"/>
      <c r="M356" s="129"/>
      <c r="N356" s="129"/>
      <c r="O356" s="129"/>
      <c r="P356" s="129"/>
      <c r="Q356" s="129"/>
      <c r="R356" s="129"/>
    </row>
    <row r="357" spans="1:18" ht="14.25" customHeight="1">
      <c r="A357" s="129"/>
      <c r="B357" s="129"/>
      <c r="C357" s="129"/>
      <c r="D357" s="129"/>
      <c r="E357" s="129"/>
      <c r="F357" s="129"/>
      <c r="G357" s="129"/>
      <c r="H357" s="129"/>
      <c r="I357" s="129"/>
      <c r="J357" s="138"/>
      <c r="K357" s="129"/>
      <c r="L357" s="129"/>
      <c r="M357" s="129"/>
      <c r="N357" s="129"/>
      <c r="O357" s="129"/>
      <c r="P357" s="129"/>
      <c r="Q357" s="129"/>
      <c r="R357" s="129"/>
    </row>
    <row r="358" spans="1:18" ht="14.25" customHeight="1">
      <c r="A358" s="129"/>
      <c r="B358" s="129"/>
      <c r="C358" s="129"/>
      <c r="D358" s="129"/>
      <c r="E358" s="129"/>
      <c r="F358" s="129"/>
      <c r="G358" s="129"/>
      <c r="H358" s="129"/>
      <c r="I358" s="129"/>
      <c r="J358" s="138"/>
      <c r="K358" s="129"/>
      <c r="L358" s="129"/>
      <c r="M358" s="129"/>
      <c r="N358" s="129"/>
      <c r="O358" s="129"/>
      <c r="P358" s="129"/>
      <c r="Q358" s="129"/>
      <c r="R358" s="129"/>
    </row>
    <row r="359" spans="1:18" ht="14.25" customHeight="1">
      <c r="A359" s="129"/>
      <c r="B359" s="129"/>
      <c r="C359" s="129"/>
      <c r="D359" s="129"/>
      <c r="E359" s="129"/>
      <c r="F359" s="129"/>
      <c r="G359" s="129"/>
      <c r="H359" s="129"/>
      <c r="I359" s="129"/>
      <c r="J359" s="138"/>
      <c r="K359" s="129"/>
      <c r="L359" s="129"/>
      <c r="M359" s="129"/>
      <c r="N359" s="129"/>
      <c r="O359" s="129"/>
      <c r="P359" s="129"/>
      <c r="Q359" s="129"/>
      <c r="R359" s="129"/>
    </row>
    <row r="360" spans="1:18" ht="14.25" customHeight="1">
      <c r="A360" s="129"/>
      <c r="B360" s="129"/>
      <c r="C360" s="129"/>
      <c r="D360" s="129"/>
      <c r="E360" s="129"/>
      <c r="F360" s="129"/>
      <c r="G360" s="129"/>
      <c r="H360" s="129"/>
      <c r="I360" s="129"/>
      <c r="J360" s="138"/>
      <c r="K360" s="129"/>
      <c r="L360" s="129"/>
      <c r="M360" s="129"/>
      <c r="N360" s="129"/>
      <c r="O360" s="129"/>
      <c r="P360" s="129"/>
      <c r="Q360" s="129"/>
      <c r="R360" s="129"/>
    </row>
    <row r="361" spans="1:18" ht="14.25" customHeight="1">
      <c r="A361" s="129"/>
      <c r="B361" s="129"/>
      <c r="C361" s="129"/>
      <c r="D361" s="129"/>
      <c r="E361" s="129"/>
      <c r="F361" s="129"/>
      <c r="G361" s="129"/>
      <c r="H361" s="129"/>
      <c r="I361" s="129"/>
      <c r="J361" s="138"/>
      <c r="K361" s="129"/>
      <c r="L361" s="129"/>
      <c r="M361" s="129"/>
      <c r="N361" s="129"/>
      <c r="O361" s="129"/>
      <c r="P361" s="129"/>
      <c r="Q361" s="129"/>
      <c r="R361" s="129"/>
    </row>
    <row r="362" spans="1:18" ht="14.25" customHeight="1">
      <c r="A362" s="129"/>
      <c r="B362" s="129"/>
      <c r="C362" s="129"/>
      <c r="D362" s="129"/>
      <c r="E362" s="129"/>
      <c r="F362" s="129"/>
      <c r="G362" s="129"/>
      <c r="H362" s="129"/>
      <c r="I362" s="129"/>
      <c r="J362" s="138"/>
      <c r="K362" s="129"/>
      <c r="L362" s="129"/>
      <c r="M362" s="129"/>
      <c r="N362" s="129"/>
      <c r="O362" s="129"/>
      <c r="P362" s="129"/>
      <c r="Q362" s="129"/>
      <c r="R362" s="129"/>
    </row>
    <row r="363" spans="1:18" ht="14.25" customHeight="1">
      <c r="A363" s="129"/>
      <c r="B363" s="129"/>
      <c r="C363" s="129"/>
      <c r="D363" s="129"/>
      <c r="E363" s="129"/>
      <c r="F363" s="129"/>
      <c r="G363" s="129"/>
      <c r="H363" s="129"/>
      <c r="I363" s="129"/>
      <c r="J363" s="138"/>
      <c r="K363" s="129"/>
      <c r="L363" s="129"/>
      <c r="M363" s="129"/>
      <c r="N363" s="129"/>
      <c r="O363" s="129"/>
      <c r="P363" s="129"/>
      <c r="Q363" s="129"/>
      <c r="R363" s="129"/>
    </row>
    <row r="364" spans="1:18" ht="14.25" customHeight="1">
      <c r="A364" s="129"/>
      <c r="B364" s="129"/>
      <c r="C364" s="129"/>
      <c r="D364" s="129"/>
      <c r="E364" s="129"/>
      <c r="F364" s="129"/>
      <c r="G364" s="129"/>
      <c r="H364" s="129"/>
      <c r="I364" s="129"/>
      <c r="J364" s="138"/>
      <c r="K364" s="129"/>
      <c r="L364" s="129"/>
      <c r="M364" s="129"/>
      <c r="N364" s="129"/>
      <c r="O364" s="129"/>
      <c r="P364" s="129"/>
      <c r="Q364" s="129"/>
      <c r="R364" s="129"/>
    </row>
    <row r="365" spans="1:18" ht="14.25" customHeight="1">
      <c r="A365" s="129"/>
      <c r="B365" s="129"/>
      <c r="C365" s="129"/>
      <c r="D365" s="129"/>
      <c r="E365" s="129"/>
      <c r="F365" s="129"/>
      <c r="G365" s="129"/>
      <c r="H365" s="129"/>
      <c r="I365" s="129"/>
      <c r="J365" s="138"/>
      <c r="K365" s="129"/>
      <c r="L365" s="129"/>
      <c r="M365" s="129"/>
      <c r="N365" s="129"/>
      <c r="O365" s="129"/>
      <c r="P365" s="129"/>
      <c r="Q365" s="129"/>
      <c r="R365" s="129"/>
    </row>
    <row r="366" spans="1:18" ht="14.25" customHeight="1">
      <c r="A366" s="129"/>
      <c r="B366" s="129"/>
      <c r="C366" s="129"/>
      <c r="D366" s="129"/>
      <c r="E366" s="129"/>
      <c r="F366" s="129"/>
      <c r="G366" s="129"/>
      <c r="H366" s="129"/>
      <c r="I366" s="129"/>
      <c r="J366" s="138"/>
      <c r="K366" s="129"/>
      <c r="L366" s="129"/>
      <c r="M366" s="129"/>
      <c r="N366" s="129"/>
      <c r="O366" s="129"/>
      <c r="P366" s="129"/>
      <c r="Q366" s="129"/>
      <c r="R366" s="129"/>
    </row>
    <row r="367" spans="1:18" ht="14.25" customHeight="1">
      <c r="A367" s="129"/>
      <c r="B367" s="129"/>
      <c r="C367" s="129"/>
      <c r="D367" s="129"/>
      <c r="E367" s="129"/>
      <c r="F367" s="129"/>
      <c r="G367" s="129"/>
      <c r="H367" s="129"/>
      <c r="I367" s="129"/>
      <c r="J367" s="138"/>
      <c r="K367" s="129"/>
      <c r="L367" s="129"/>
      <c r="M367" s="129"/>
      <c r="N367" s="129"/>
      <c r="O367" s="129"/>
      <c r="P367" s="129"/>
      <c r="Q367" s="129"/>
      <c r="R367" s="129"/>
    </row>
    <row r="368" spans="1:18" ht="14.25" customHeight="1">
      <c r="A368" s="129"/>
      <c r="B368" s="129"/>
      <c r="C368" s="129"/>
      <c r="D368" s="129"/>
      <c r="E368" s="129"/>
      <c r="F368" s="129"/>
      <c r="G368" s="129"/>
      <c r="H368" s="129"/>
      <c r="I368" s="129"/>
      <c r="J368" s="138"/>
      <c r="K368" s="129"/>
      <c r="L368" s="129"/>
      <c r="M368" s="129"/>
      <c r="N368" s="129"/>
      <c r="O368" s="129"/>
      <c r="P368" s="129"/>
      <c r="Q368" s="129"/>
      <c r="R368" s="129"/>
    </row>
    <row r="369" spans="1:18" ht="14.25" customHeight="1">
      <c r="A369" s="129"/>
      <c r="B369" s="129"/>
      <c r="C369" s="129"/>
      <c r="D369" s="129"/>
      <c r="E369" s="129"/>
      <c r="F369" s="129"/>
      <c r="G369" s="129"/>
      <c r="H369" s="129"/>
      <c r="I369" s="129"/>
      <c r="J369" s="138"/>
      <c r="K369" s="129"/>
      <c r="L369" s="129"/>
      <c r="M369" s="129"/>
      <c r="N369" s="129"/>
      <c r="O369" s="129"/>
      <c r="P369" s="129"/>
      <c r="Q369" s="129"/>
      <c r="R369" s="129"/>
    </row>
    <row r="370" spans="1:18" ht="14.25" customHeight="1">
      <c r="A370" s="129"/>
      <c r="B370" s="129"/>
      <c r="C370" s="129"/>
      <c r="D370" s="129"/>
      <c r="E370" s="129"/>
      <c r="F370" s="129"/>
      <c r="G370" s="129"/>
      <c r="H370" s="129"/>
      <c r="I370" s="129"/>
      <c r="J370" s="138"/>
      <c r="K370" s="129"/>
      <c r="L370" s="129"/>
      <c r="M370" s="129"/>
      <c r="N370" s="129"/>
      <c r="O370" s="129"/>
      <c r="P370" s="129"/>
      <c r="Q370" s="129"/>
      <c r="R370" s="129"/>
    </row>
    <row r="371" spans="1:18" ht="14.25" customHeight="1">
      <c r="A371" s="129"/>
      <c r="B371" s="129"/>
      <c r="C371" s="129"/>
      <c r="D371" s="129"/>
      <c r="E371" s="129"/>
      <c r="F371" s="129"/>
      <c r="G371" s="129"/>
      <c r="H371" s="129"/>
      <c r="I371" s="129"/>
      <c r="J371" s="138"/>
      <c r="K371" s="129"/>
      <c r="L371" s="129"/>
      <c r="M371" s="129"/>
      <c r="N371" s="129"/>
      <c r="O371" s="129"/>
      <c r="P371" s="129"/>
      <c r="Q371" s="129"/>
      <c r="R371" s="129"/>
    </row>
    <row r="372" spans="1:18" ht="14.25" customHeight="1">
      <c r="A372" s="129"/>
      <c r="B372" s="129"/>
      <c r="C372" s="129"/>
      <c r="D372" s="129"/>
      <c r="E372" s="129"/>
      <c r="F372" s="129"/>
      <c r="G372" s="129"/>
      <c r="H372" s="129"/>
      <c r="I372" s="129"/>
      <c r="J372" s="138"/>
      <c r="K372" s="129"/>
      <c r="L372" s="129"/>
      <c r="M372" s="129"/>
      <c r="N372" s="129"/>
      <c r="O372" s="129"/>
      <c r="P372" s="129"/>
      <c r="Q372" s="129"/>
      <c r="R372" s="129"/>
    </row>
    <row r="373" spans="1:18" ht="14.25" customHeight="1">
      <c r="A373" s="129"/>
      <c r="B373" s="129"/>
      <c r="C373" s="129"/>
      <c r="D373" s="129"/>
      <c r="E373" s="129"/>
      <c r="F373" s="129"/>
      <c r="G373" s="129"/>
      <c r="H373" s="129"/>
      <c r="I373" s="129"/>
      <c r="J373" s="138"/>
      <c r="K373" s="129"/>
      <c r="L373" s="129"/>
      <c r="M373" s="129"/>
      <c r="N373" s="129"/>
      <c r="O373" s="129"/>
      <c r="P373" s="129"/>
      <c r="Q373" s="129"/>
      <c r="R373" s="129"/>
    </row>
    <row r="374" spans="1:18" ht="14.25" customHeight="1">
      <c r="A374" s="129"/>
      <c r="B374" s="129"/>
      <c r="C374" s="129"/>
      <c r="D374" s="129"/>
      <c r="E374" s="129"/>
      <c r="F374" s="129"/>
      <c r="G374" s="129"/>
      <c r="H374" s="129"/>
      <c r="I374" s="129"/>
      <c r="J374" s="138"/>
      <c r="K374" s="129"/>
      <c r="L374" s="129"/>
      <c r="M374" s="129"/>
      <c r="N374" s="129"/>
      <c r="O374" s="129"/>
      <c r="P374" s="129"/>
      <c r="Q374" s="129"/>
      <c r="R374" s="129"/>
    </row>
    <row r="375" spans="1:18" ht="14.25" customHeight="1">
      <c r="A375" s="129"/>
      <c r="B375" s="129"/>
      <c r="C375" s="129"/>
      <c r="D375" s="129"/>
      <c r="E375" s="129"/>
      <c r="F375" s="129"/>
      <c r="G375" s="129"/>
      <c r="H375" s="129"/>
      <c r="I375" s="129"/>
      <c r="J375" s="138"/>
      <c r="K375" s="129"/>
      <c r="L375" s="129"/>
      <c r="M375" s="129"/>
      <c r="N375" s="129"/>
      <c r="O375" s="129"/>
      <c r="P375" s="129"/>
      <c r="Q375" s="129"/>
      <c r="R375" s="129"/>
    </row>
    <row r="376" spans="1:18" ht="14.25" customHeight="1">
      <c r="A376" s="129"/>
      <c r="B376" s="129"/>
      <c r="C376" s="129"/>
      <c r="D376" s="129"/>
      <c r="E376" s="129"/>
      <c r="F376" s="129"/>
      <c r="G376" s="129"/>
      <c r="H376" s="129"/>
      <c r="I376" s="129"/>
      <c r="J376" s="138"/>
      <c r="K376" s="129"/>
      <c r="L376" s="129"/>
      <c r="M376" s="129"/>
      <c r="N376" s="129"/>
      <c r="O376" s="129"/>
      <c r="P376" s="129"/>
      <c r="Q376" s="129"/>
      <c r="R376" s="129"/>
    </row>
    <row r="377" spans="1:18" ht="14.25" customHeight="1">
      <c r="A377" s="129"/>
      <c r="B377" s="129"/>
      <c r="C377" s="129"/>
      <c r="D377" s="129"/>
      <c r="E377" s="129"/>
      <c r="F377" s="129"/>
      <c r="G377" s="129"/>
      <c r="H377" s="129"/>
      <c r="I377" s="129"/>
      <c r="J377" s="138"/>
      <c r="K377" s="129"/>
      <c r="L377" s="129"/>
      <c r="M377" s="129"/>
      <c r="N377" s="129"/>
      <c r="O377" s="129"/>
      <c r="P377" s="129"/>
      <c r="Q377" s="129"/>
      <c r="R377" s="129"/>
    </row>
    <row r="378" spans="1:18" ht="14.25" customHeight="1">
      <c r="A378" s="129"/>
      <c r="B378" s="129"/>
      <c r="C378" s="129"/>
      <c r="D378" s="129"/>
      <c r="E378" s="129"/>
      <c r="F378" s="129"/>
      <c r="G378" s="129"/>
      <c r="H378" s="129"/>
      <c r="I378" s="129"/>
      <c r="J378" s="138"/>
      <c r="K378" s="129"/>
      <c r="L378" s="129"/>
      <c r="M378" s="129"/>
      <c r="N378" s="129"/>
      <c r="O378" s="129"/>
      <c r="P378" s="129"/>
      <c r="Q378" s="129"/>
      <c r="R378" s="129"/>
    </row>
    <row r="379" spans="1:18" ht="14.25" customHeight="1">
      <c r="A379" s="129"/>
      <c r="B379" s="129"/>
      <c r="C379" s="129"/>
      <c r="D379" s="129"/>
      <c r="E379" s="129"/>
      <c r="F379" s="129"/>
      <c r="G379" s="129"/>
      <c r="H379" s="129"/>
      <c r="I379" s="129"/>
      <c r="J379" s="138"/>
      <c r="K379" s="129"/>
      <c r="L379" s="129"/>
      <c r="M379" s="129"/>
      <c r="N379" s="129"/>
      <c r="O379" s="129"/>
      <c r="P379" s="129"/>
      <c r="Q379" s="129"/>
      <c r="R379" s="129"/>
    </row>
    <row r="380" spans="1:18" ht="14.25" customHeight="1">
      <c r="A380" s="129"/>
      <c r="B380" s="129"/>
      <c r="C380" s="129"/>
      <c r="D380" s="129"/>
      <c r="E380" s="129"/>
      <c r="F380" s="129"/>
      <c r="G380" s="129"/>
      <c r="H380" s="129"/>
      <c r="I380" s="129"/>
      <c r="J380" s="138"/>
      <c r="K380" s="129"/>
      <c r="L380" s="129"/>
      <c r="M380" s="129"/>
      <c r="N380" s="129"/>
      <c r="O380" s="129"/>
      <c r="P380" s="129"/>
      <c r="Q380" s="129"/>
      <c r="R380" s="129"/>
    </row>
    <row r="381" spans="1:18" ht="14.25" customHeight="1">
      <c r="A381" s="129"/>
      <c r="B381" s="129"/>
      <c r="C381" s="129"/>
      <c r="D381" s="129"/>
      <c r="E381" s="129"/>
      <c r="F381" s="129"/>
      <c r="G381" s="129"/>
      <c r="H381" s="129"/>
      <c r="I381" s="129"/>
      <c r="J381" s="138"/>
      <c r="K381" s="129"/>
      <c r="L381" s="129"/>
      <c r="M381" s="129"/>
      <c r="N381" s="129"/>
      <c r="O381" s="129"/>
      <c r="P381" s="129"/>
      <c r="Q381" s="129"/>
      <c r="R381" s="129"/>
    </row>
    <row r="382" spans="1:18" ht="14.25" customHeight="1">
      <c r="A382" s="129"/>
      <c r="B382" s="129"/>
      <c r="C382" s="129"/>
      <c r="D382" s="129"/>
      <c r="E382" s="129"/>
      <c r="F382" s="129"/>
      <c r="G382" s="129"/>
      <c r="H382" s="129"/>
      <c r="I382" s="129"/>
      <c r="J382" s="138"/>
      <c r="K382" s="129"/>
      <c r="L382" s="129"/>
      <c r="M382" s="129"/>
      <c r="N382" s="129"/>
      <c r="O382" s="129"/>
      <c r="P382" s="129"/>
      <c r="Q382" s="129"/>
      <c r="R382" s="129"/>
    </row>
    <row r="383" spans="1:18" ht="14.25" customHeight="1">
      <c r="A383" s="129"/>
      <c r="B383" s="129"/>
      <c r="C383" s="129"/>
      <c r="D383" s="129"/>
      <c r="E383" s="129"/>
      <c r="F383" s="129"/>
      <c r="G383" s="129"/>
      <c r="H383" s="129"/>
      <c r="I383" s="129"/>
      <c r="J383" s="138"/>
      <c r="K383" s="129"/>
      <c r="L383" s="129"/>
      <c r="M383" s="129"/>
      <c r="N383" s="129"/>
      <c r="O383" s="129"/>
      <c r="P383" s="129"/>
      <c r="Q383" s="129"/>
      <c r="R383" s="129"/>
    </row>
    <row r="384" spans="1:18" ht="14.25" customHeight="1">
      <c r="A384" s="129"/>
      <c r="B384" s="129"/>
      <c r="C384" s="129"/>
      <c r="D384" s="129"/>
      <c r="E384" s="129"/>
      <c r="F384" s="129"/>
      <c r="G384" s="129"/>
      <c r="H384" s="129"/>
      <c r="I384" s="129"/>
      <c r="J384" s="138"/>
      <c r="K384" s="129"/>
      <c r="L384" s="129"/>
      <c r="M384" s="129"/>
      <c r="N384" s="129"/>
      <c r="O384" s="129"/>
      <c r="P384" s="129"/>
      <c r="Q384" s="129"/>
      <c r="R384" s="129"/>
    </row>
    <row r="385" spans="1:18" ht="14.25" customHeight="1">
      <c r="A385" s="129"/>
      <c r="B385" s="129"/>
      <c r="C385" s="129"/>
      <c r="D385" s="129"/>
      <c r="E385" s="129"/>
      <c r="F385" s="129"/>
      <c r="G385" s="129"/>
      <c r="H385" s="129"/>
      <c r="I385" s="129"/>
      <c r="J385" s="138"/>
      <c r="K385" s="129"/>
      <c r="L385" s="129"/>
      <c r="M385" s="129"/>
      <c r="N385" s="129"/>
      <c r="O385" s="129"/>
      <c r="P385" s="129"/>
      <c r="Q385" s="129"/>
      <c r="R385" s="129"/>
    </row>
    <row r="386" spans="1:18" ht="14.25" customHeight="1">
      <c r="A386" s="129"/>
      <c r="B386" s="129"/>
      <c r="C386" s="129"/>
      <c r="D386" s="129"/>
      <c r="E386" s="129"/>
      <c r="F386" s="129"/>
      <c r="G386" s="129"/>
      <c r="H386" s="129"/>
      <c r="I386" s="129"/>
      <c r="J386" s="138"/>
      <c r="K386" s="129"/>
      <c r="L386" s="129"/>
      <c r="M386" s="129"/>
      <c r="N386" s="129"/>
      <c r="O386" s="129"/>
      <c r="P386" s="129"/>
      <c r="Q386" s="129"/>
      <c r="R386" s="129"/>
    </row>
    <row r="387" spans="1:18" ht="14.25" customHeight="1">
      <c r="A387" s="129"/>
      <c r="B387" s="129"/>
      <c r="C387" s="129"/>
      <c r="D387" s="129"/>
      <c r="E387" s="129"/>
      <c r="F387" s="129"/>
      <c r="G387" s="129"/>
      <c r="H387" s="129"/>
      <c r="I387" s="129"/>
      <c r="J387" s="138"/>
      <c r="K387" s="129"/>
      <c r="L387" s="129"/>
      <c r="M387" s="129"/>
      <c r="N387" s="129"/>
      <c r="O387" s="129"/>
      <c r="P387" s="129"/>
      <c r="Q387" s="129"/>
      <c r="R387" s="129"/>
    </row>
    <row r="388" spans="1:18" ht="14.25" customHeight="1">
      <c r="A388" s="129"/>
      <c r="B388" s="129"/>
      <c r="C388" s="129"/>
      <c r="D388" s="129"/>
      <c r="E388" s="129"/>
      <c r="F388" s="129"/>
      <c r="G388" s="129"/>
      <c r="H388" s="129"/>
      <c r="I388" s="129"/>
      <c r="J388" s="138"/>
      <c r="K388" s="129"/>
      <c r="L388" s="129"/>
      <c r="M388" s="129"/>
      <c r="N388" s="129"/>
      <c r="O388" s="129"/>
      <c r="P388" s="129"/>
      <c r="Q388" s="129"/>
      <c r="R388" s="129"/>
    </row>
    <row r="389" spans="1:18" ht="14.25" customHeight="1">
      <c r="A389" s="129"/>
      <c r="B389" s="129"/>
      <c r="C389" s="129"/>
      <c r="D389" s="129"/>
      <c r="E389" s="129"/>
      <c r="F389" s="129"/>
      <c r="G389" s="129"/>
      <c r="H389" s="129"/>
      <c r="I389" s="129"/>
      <c r="J389" s="138"/>
      <c r="K389" s="129"/>
      <c r="L389" s="129"/>
      <c r="M389" s="129"/>
      <c r="N389" s="129"/>
      <c r="O389" s="129"/>
      <c r="P389" s="129"/>
      <c r="Q389" s="129"/>
      <c r="R389" s="129"/>
    </row>
    <row r="390" spans="1:18" ht="14.25" customHeight="1">
      <c r="A390" s="129"/>
      <c r="B390" s="129"/>
      <c r="C390" s="129"/>
      <c r="D390" s="129"/>
      <c r="E390" s="129"/>
      <c r="F390" s="129"/>
      <c r="G390" s="129"/>
      <c r="H390" s="129"/>
      <c r="I390" s="129"/>
      <c r="J390" s="138"/>
      <c r="K390" s="129"/>
      <c r="L390" s="129"/>
      <c r="M390" s="129"/>
      <c r="N390" s="129"/>
      <c r="O390" s="129"/>
      <c r="P390" s="129"/>
      <c r="Q390" s="129"/>
      <c r="R390" s="129"/>
    </row>
    <row r="391" spans="1:18" ht="14.25" customHeight="1">
      <c r="A391" s="129"/>
      <c r="B391" s="129"/>
      <c r="C391" s="129"/>
      <c r="D391" s="129"/>
      <c r="E391" s="129"/>
      <c r="F391" s="129"/>
      <c r="G391" s="129"/>
      <c r="H391" s="129"/>
      <c r="I391" s="129"/>
      <c r="J391" s="138"/>
      <c r="K391" s="129"/>
      <c r="L391" s="129"/>
      <c r="M391" s="129"/>
      <c r="N391" s="129"/>
      <c r="O391" s="129"/>
      <c r="P391" s="129"/>
      <c r="Q391" s="129"/>
      <c r="R391" s="129"/>
    </row>
    <row r="392" spans="1:18" ht="14.25" customHeight="1">
      <c r="A392" s="129"/>
      <c r="B392" s="129"/>
      <c r="C392" s="129"/>
      <c r="D392" s="129"/>
      <c r="E392" s="129"/>
      <c r="F392" s="129"/>
      <c r="G392" s="129"/>
      <c r="H392" s="129"/>
      <c r="I392" s="129"/>
      <c r="J392" s="138"/>
      <c r="K392" s="129"/>
      <c r="L392" s="129"/>
      <c r="M392" s="129"/>
      <c r="N392" s="129"/>
      <c r="O392" s="129"/>
      <c r="P392" s="129"/>
      <c r="Q392" s="129"/>
      <c r="R392" s="129"/>
    </row>
    <row r="393" spans="1:18" ht="14.25" customHeight="1">
      <c r="A393" s="129"/>
      <c r="B393" s="129"/>
      <c r="C393" s="129"/>
      <c r="D393" s="129"/>
      <c r="E393" s="129"/>
      <c r="F393" s="129"/>
      <c r="G393" s="129"/>
      <c r="H393" s="129"/>
      <c r="I393" s="129"/>
      <c r="J393" s="138"/>
      <c r="K393" s="129"/>
      <c r="L393" s="129"/>
      <c r="M393" s="129"/>
      <c r="N393" s="129"/>
      <c r="O393" s="129"/>
      <c r="P393" s="129"/>
      <c r="Q393" s="129"/>
      <c r="R393" s="129"/>
    </row>
    <row r="394" spans="1:18" ht="14.25" customHeight="1">
      <c r="A394" s="129"/>
      <c r="B394" s="129"/>
      <c r="C394" s="129"/>
      <c r="D394" s="129"/>
      <c r="E394" s="129"/>
      <c r="F394" s="129"/>
      <c r="G394" s="129"/>
      <c r="H394" s="129"/>
      <c r="I394" s="129"/>
      <c r="J394" s="138"/>
      <c r="K394" s="129"/>
      <c r="L394" s="129"/>
      <c r="M394" s="129"/>
      <c r="N394" s="129"/>
      <c r="O394" s="129"/>
      <c r="P394" s="129"/>
      <c r="Q394" s="129"/>
      <c r="R394" s="129"/>
    </row>
    <row r="395" spans="1:18" ht="14.25" customHeight="1">
      <c r="A395" s="129"/>
      <c r="B395" s="129"/>
      <c r="C395" s="129"/>
      <c r="D395" s="129"/>
      <c r="E395" s="129"/>
      <c r="F395" s="129"/>
      <c r="G395" s="129"/>
      <c r="H395" s="129"/>
      <c r="I395" s="129"/>
      <c r="J395" s="138"/>
      <c r="K395" s="129"/>
      <c r="L395" s="129"/>
      <c r="M395" s="129"/>
      <c r="N395" s="129"/>
      <c r="O395" s="129"/>
      <c r="P395" s="129"/>
      <c r="Q395" s="129"/>
      <c r="R395" s="129"/>
    </row>
    <row r="396" spans="1:18" ht="14.25" customHeight="1">
      <c r="A396" s="129"/>
      <c r="B396" s="129"/>
      <c r="C396" s="129"/>
      <c r="D396" s="129"/>
      <c r="E396" s="129"/>
      <c r="F396" s="129"/>
      <c r="G396" s="129"/>
      <c r="H396" s="129"/>
      <c r="I396" s="129"/>
      <c r="J396" s="138"/>
      <c r="K396" s="129"/>
      <c r="L396" s="129"/>
      <c r="M396" s="129"/>
      <c r="N396" s="129"/>
      <c r="O396" s="129"/>
      <c r="P396" s="129"/>
      <c r="Q396" s="129"/>
      <c r="R396" s="129"/>
    </row>
    <row r="397" spans="1:18" ht="14.25" customHeight="1">
      <c r="A397" s="129"/>
      <c r="B397" s="129"/>
      <c r="C397" s="129"/>
      <c r="D397" s="129"/>
      <c r="E397" s="129"/>
      <c r="F397" s="129"/>
      <c r="G397" s="129"/>
      <c r="H397" s="129"/>
      <c r="I397" s="129"/>
      <c r="J397" s="138"/>
      <c r="K397" s="129"/>
      <c r="L397" s="129"/>
      <c r="M397" s="129"/>
      <c r="N397" s="129"/>
      <c r="O397" s="129"/>
      <c r="P397" s="129"/>
      <c r="Q397" s="129"/>
      <c r="R397" s="129"/>
    </row>
    <row r="398" spans="1:18" ht="14.25" customHeight="1">
      <c r="A398" s="129"/>
      <c r="B398" s="129"/>
      <c r="C398" s="129"/>
      <c r="D398" s="129"/>
      <c r="E398" s="129"/>
      <c r="F398" s="129"/>
      <c r="G398" s="129"/>
      <c r="H398" s="129"/>
      <c r="I398" s="129"/>
      <c r="J398" s="138"/>
      <c r="K398" s="129"/>
      <c r="L398" s="129"/>
      <c r="M398" s="129"/>
      <c r="N398" s="129"/>
      <c r="O398" s="129"/>
      <c r="P398" s="129"/>
      <c r="Q398" s="129"/>
      <c r="R398" s="129"/>
    </row>
    <row r="399" spans="1:18" ht="14.25" customHeight="1">
      <c r="A399" s="129"/>
      <c r="B399" s="129"/>
      <c r="C399" s="129"/>
      <c r="D399" s="129"/>
      <c r="E399" s="129"/>
      <c r="F399" s="129"/>
      <c r="G399" s="129"/>
      <c r="H399" s="129"/>
      <c r="I399" s="129"/>
      <c r="J399" s="138"/>
      <c r="K399" s="129"/>
      <c r="L399" s="129"/>
      <c r="M399" s="129"/>
      <c r="N399" s="129"/>
      <c r="O399" s="129"/>
      <c r="P399" s="129"/>
      <c r="Q399" s="129"/>
      <c r="R399" s="129"/>
    </row>
    <row r="400" spans="1:18" ht="14.25" customHeight="1">
      <c r="A400" s="129"/>
      <c r="B400" s="129"/>
      <c r="C400" s="129"/>
      <c r="D400" s="129"/>
      <c r="E400" s="129"/>
      <c r="F400" s="129"/>
      <c r="G400" s="129"/>
      <c r="H400" s="129"/>
      <c r="I400" s="129"/>
      <c r="J400" s="138"/>
      <c r="K400" s="129"/>
      <c r="L400" s="129"/>
      <c r="M400" s="129"/>
      <c r="N400" s="129"/>
      <c r="O400" s="129"/>
      <c r="P400" s="129"/>
      <c r="Q400" s="129"/>
      <c r="R400" s="129"/>
    </row>
    <row r="401" spans="1:18" ht="14.25" customHeight="1">
      <c r="A401" s="129"/>
      <c r="B401" s="129"/>
      <c r="C401" s="129"/>
      <c r="D401" s="129"/>
      <c r="E401" s="129"/>
      <c r="F401" s="129"/>
      <c r="G401" s="129"/>
      <c r="H401" s="129"/>
      <c r="I401" s="129"/>
      <c r="J401" s="138"/>
      <c r="K401" s="129"/>
      <c r="L401" s="129"/>
      <c r="M401" s="129"/>
      <c r="N401" s="129"/>
      <c r="O401" s="129"/>
      <c r="P401" s="129"/>
      <c r="Q401" s="129"/>
      <c r="R401" s="129"/>
    </row>
    <row r="402" spans="1:18" ht="14.25" customHeight="1">
      <c r="A402" s="129"/>
      <c r="B402" s="129"/>
      <c r="C402" s="129"/>
      <c r="D402" s="129"/>
      <c r="E402" s="129"/>
      <c r="F402" s="129"/>
      <c r="G402" s="129"/>
      <c r="H402" s="129"/>
      <c r="I402" s="129"/>
      <c r="J402" s="138"/>
      <c r="K402" s="129"/>
      <c r="L402" s="129"/>
      <c r="M402" s="129"/>
      <c r="N402" s="129"/>
      <c r="O402" s="129"/>
      <c r="P402" s="129"/>
      <c r="Q402" s="129"/>
      <c r="R402" s="129"/>
    </row>
    <row r="403" spans="1:18" ht="14.25" customHeight="1">
      <c r="A403" s="129"/>
      <c r="B403" s="129"/>
      <c r="C403" s="129"/>
      <c r="D403" s="129"/>
      <c r="E403" s="129"/>
      <c r="F403" s="129"/>
      <c r="G403" s="129"/>
      <c r="H403" s="129"/>
      <c r="I403" s="129"/>
      <c r="J403" s="138"/>
      <c r="K403" s="129"/>
      <c r="L403" s="129"/>
      <c r="M403" s="129"/>
      <c r="N403" s="129"/>
      <c r="O403" s="129"/>
      <c r="P403" s="129"/>
      <c r="Q403" s="129"/>
      <c r="R403" s="129"/>
    </row>
    <row r="404" spans="1:18" ht="14.25" customHeight="1">
      <c r="A404" s="129"/>
      <c r="B404" s="129"/>
      <c r="C404" s="129"/>
      <c r="D404" s="129"/>
      <c r="E404" s="129"/>
      <c r="F404" s="129"/>
      <c r="G404" s="129"/>
      <c r="H404" s="129"/>
      <c r="I404" s="129"/>
      <c r="J404" s="138"/>
      <c r="K404" s="129"/>
      <c r="L404" s="129"/>
      <c r="M404" s="129"/>
      <c r="N404" s="129"/>
      <c r="O404" s="129"/>
      <c r="P404" s="129"/>
      <c r="Q404" s="129"/>
      <c r="R404" s="129"/>
    </row>
    <row r="405" spans="1:18" ht="14.25" customHeight="1">
      <c r="A405" s="129"/>
      <c r="B405" s="129"/>
      <c r="C405" s="129"/>
      <c r="D405" s="129"/>
      <c r="E405" s="129"/>
      <c r="F405" s="129"/>
      <c r="G405" s="129"/>
      <c r="H405" s="129"/>
      <c r="I405" s="129"/>
      <c r="J405" s="138"/>
      <c r="K405" s="129"/>
      <c r="L405" s="129"/>
      <c r="M405" s="129"/>
      <c r="N405" s="129"/>
      <c r="O405" s="129"/>
      <c r="P405" s="129"/>
      <c r="Q405" s="129"/>
      <c r="R405" s="129"/>
    </row>
    <row r="406" spans="1:18" ht="14.25" customHeight="1">
      <c r="A406" s="129"/>
      <c r="B406" s="129"/>
      <c r="C406" s="129"/>
      <c r="D406" s="129"/>
      <c r="E406" s="129"/>
      <c r="F406" s="129"/>
      <c r="G406" s="129"/>
      <c r="H406" s="129"/>
      <c r="I406" s="129"/>
      <c r="J406" s="138"/>
      <c r="K406" s="129"/>
      <c r="L406" s="129"/>
      <c r="M406" s="129"/>
      <c r="N406" s="129"/>
      <c r="O406" s="129"/>
      <c r="P406" s="129"/>
      <c r="Q406" s="129"/>
      <c r="R406" s="129"/>
    </row>
    <row r="407" spans="1:18" ht="14.25" customHeight="1">
      <c r="A407" s="129"/>
      <c r="B407" s="129"/>
      <c r="C407" s="129"/>
      <c r="D407" s="129"/>
      <c r="E407" s="129"/>
      <c r="F407" s="129"/>
      <c r="G407" s="129"/>
      <c r="H407" s="129"/>
      <c r="I407" s="129"/>
      <c r="J407" s="138"/>
      <c r="K407" s="129"/>
      <c r="L407" s="129"/>
      <c r="M407" s="129"/>
      <c r="N407" s="129"/>
      <c r="O407" s="129"/>
      <c r="P407" s="129"/>
      <c r="Q407" s="129"/>
      <c r="R407" s="129"/>
    </row>
    <row r="408" spans="1:18" ht="14.25" customHeight="1">
      <c r="A408" s="129"/>
      <c r="B408" s="129"/>
      <c r="C408" s="129"/>
      <c r="D408" s="129"/>
      <c r="E408" s="129"/>
      <c r="F408" s="129"/>
      <c r="G408" s="129"/>
      <c r="H408" s="129"/>
      <c r="I408" s="129"/>
      <c r="J408" s="138"/>
      <c r="K408" s="129"/>
      <c r="L408" s="129"/>
      <c r="M408" s="129"/>
      <c r="N408" s="129"/>
      <c r="O408" s="129"/>
      <c r="P408" s="129"/>
      <c r="Q408" s="129"/>
      <c r="R408" s="129"/>
    </row>
    <row r="409" spans="1:18" ht="14.25" customHeight="1">
      <c r="A409" s="129"/>
      <c r="B409" s="129"/>
      <c r="C409" s="129"/>
      <c r="D409" s="129"/>
      <c r="E409" s="129"/>
      <c r="F409" s="129"/>
      <c r="G409" s="129"/>
      <c r="H409" s="129"/>
      <c r="I409" s="129"/>
      <c r="J409" s="138"/>
      <c r="K409" s="129"/>
      <c r="L409" s="129"/>
      <c r="M409" s="129"/>
      <c r="N409" s="129"/>
      <c r="O409" s="129"/>
      <c r="P409" s="129"/>
      <c r="Q409" s="129"/>
      <c r="R409" s="129"/>
    </row>
    <row r="410" spans="1:18" ht="14.25" customHeight="1">
      <c r="A410" s="129"/>
      <c r="B410" s="129"/>
      <c r="C410" s="129"/>
      <c r="D410" s="129"/>
      <c r="E410" s="129"/>
      <c r="F410" s="129"/>
      <c r="G410" s="129"/>
      <c r="H410" s="129"/>
      <c r="I410" s="129"/>
      <c r="J410" s="138"/>
      <c r="K410" s="129"/>
      <c r="L410" s="129"/>
      <c r="M410" s="129"/>
      <c r="N410" s="129"/>
      <c r="O410" s="129"/>
      <c r="P410" s="129"/>
      <c r="Q410" s="129"/>
      <c r="R410" s="129"/>
    </row>
    <row r="411" spans="1:18" ht="14.25" customHeight="1">
      <c r="A411" s="129"/>
      <c r="B411" s="129"/>
      <c r="C411" s="129"/>
      <c r="D411" s="129"/>
      <c r="E411" s="129"/>
      <c r="F411" s="129"/>
      <c r="G411" s="129"/>
      <c r="H411" s="129"/>
      <c r="I411" s="129"/>
      <c r="J411" s="138"/>
      <c r="K411" s="129"/>
      <c r="L411" s="129"/>
      <c r="M411" s="129"/>
      <c r="N411" s="129"/>
      <c r="O411" s="129"/>
      <c r="P411" s="129"/>
      <c r="Q411" s="129"/>
      <c r="R411" s="129"/>
    </row>
    <row r="412" spans="1:18" ht="14.25" customHeight="1">
      <c r="A412" s="129"/>
      <c r="B412" s="129"/>
      <c r="C412" s="129"/>
      <c r="D412" s="129"/>
      <c r="E412" s="129"/>
      <c r="F412" s="129"/>
      <c r="G412" s="129"/>
      <c r="H412" s="129"/>
      <c r="I412" s="129"/>
      <c r="J412" s="138"/>
      <c r="K412" s="129"/>
      <c r="L412" s="129"/>
      <c r="M412" s="129"/>
      <c r="N412" s="129"/>
      <c r="O412" s="129"/>
      <c r="P412" s="129"/>
      <c r="Q412" s="129"/>
      <c r="R412" s="129"/>
    </row>
    <row r="413" spans="1:18" ht="14.25" customHeight="1">
      <c r="A413" s="129"/>
      <c r="B413" s="129"/>
      <c r="C413" s="129"/>
      <c r="D413" s="129"/>
      <c r="E413" s="129"/>
      <c r="F413" s="129"/>
      <c r="G413" s="129"/>
      <c r="H413" s="129"/>
      <c r="I413" s="129"/>
      <c r="J413" s="138"/>
      <c r="K413" s="129"/>
      <c r="L413" s="129"/>
      <c r="M413" s="129"/>
      <c r="N413" s="129"/>
      <c r="O413" s="129"/>
      <c r="P413" s="129"/>
      <c r="Q413" s="129"/>
      <c r="R413" s="129"/>
    </row>
    <row r="414" spans="1:18" ht="14.25" customHeight="1">
      <c r="A414" s="129"/>
      <c r="B414" s="129"/>
      <c r="C414" s="129"/>
      <c r="D414" s="129"/>
      <c r="E414" s="129"/>
      <c r="F414" s="129"/>
      <c r="G414" s="129"/>
      <c r="H414" s="129"/>
      <c r="I414" s="129"/>
      <c r="J414" s="138"/>
      <c r="K414" s="129"/>
      <c r="L414" s="129"/>
      <c r="M414" s="129"/>
      <c r="N414" s="129"/>
      <c r="O414" s="129"/>
      <c r="P414" s="129"/>
      <c r="Q414" s="129"/>
      <c r="R414" s="129"/>
    </row>
    <row r="415" spans="1:18" ht="14.25" customHeight="1">
      <c r="A415" s="129"/>
      <c r="B415" s="129"/>
      <c r="C415" s="129"/>
      <c r="D415" s="129"/>
      <c r="E415" s="129"/>
      <c r="F415" s="129"/>
      <c r="G415" s="129"/>
      <c r="H415" s="129"/>
      <c r="I415" s="129"/>
      <c r="J415" s="138"/>
      <c r="K415" s="129"/>
      <c r="L415" s="129"/>
      <c r="M415" s="129"/>
      <c r="N415" s="129"/>
      <c r="O415" s="129"/>
      <c r="P415" s="129"/>
      <c r="Q415" s="129"/>
      <c r="R415" s="129"/>
    </row>
    <row r="416" spans="1:18" ht="14.25" customHeight="1">
      <c r="A416" s="129"/>
      <c r="B416" s="129"/>
      <c r="C416" s="129"/>
      <c r="D416" s="129"/>
      <c r="E416" s="129"/>
      <c r="F416" s="129"/>
      <c r="G416" s="129"/>
      <c r="H416" s="129"/>
      <c r="I416" s="129"/>
      <c r="J416" s="138"/>
      <c r="K416" s="129"/>
      <c r="L416" s="129"/>
      <c r="M416" s="129"/>
      <c r="N416" s="129"/>
      <c r="O416" s="129"/>
      <c r="P416" s="129"/>
      <c r="Q416" s="129"/>
      <c r="R416" s="129"/>
    </row>
    <row r="417" spans="1:18" ht="14.25" customHeight="1">
      <c r="A417" s="129"/>
      <c r="B417" s="129"/>
      <c r="C417" s="129"/>
      <c r="D417" s="129"/>
      <c r="E417" s="129"/>
      <c r="F417" s="129"/>
      <c r="G417" s="129"/>
      <c r="H417" s="129"/>
      <c r="I417" s="129"/>
      <c r="J417" s="138"/>
      <c r="K417" s="129"/>
      <c r="L417" s="129"/>
      <c r="M417" s="129"/>
      <c r="N417" s="129"/>
      <c r="O417" s="129"/>
      <c r="P417" s="129"/>
      <c r="Q417" s="129"/>
      <c r="R417" s="129"/>
    </row>
    <row r="418" spans="1:18" ht="14.25" customHeight="1">
      <c r="A418" s="129"/>
      <c r="B418" s="129"/>
      <c r="C418" s="129"/>
      <c r="D418" s="129"/>
      <c r="E418" s="129"/>
      <c r="F418" s="129"/>
      <c r="G418" s="129"/>
      <c r="H418" s="129"/>
      <c r="I418" s="129"/>
      <c r="J418" s="138"/>
      <c r="K418" s="129"/>
      <c r="L418" s="129"/>
      <c r="M418" s="129"/>
      <c r="N418" s="129"/>
      <c r="O418" s="129"/>
      <c r="P418" s="129"/>
      <c r="Q418" s="129"/>
      <c r="R418" s="129"/>
    </row>
    <row r="419" spans="1:18" ht="14.25" customHeight="1">
      <c r="A419" s="129"/>
      <c r="B419" s="129"/>
      <c r="C419" s="129"/>
      <c r="D419" s="129"/>
      <c r="E419" s="129"/>
      <c r="F419" s="129"/>
      <c r="G419" s="129"/>
      <c r="H419" s="129"/>
      <c r="I419" s="129"/>
      <c r="J419" s="138"/>
      <c r="K419" s="129"/>
      <c r="L419" s="129"/>
      <c r="M419" s="129"/>
      <c r="N419" s="129"/>
      <c r="O419" s="129"/>
      <c r="P419" s="129"/>
      <c r="Q419" s="129"/>
      <c r="R419" s="129"/>
    </row>
    <row r="420" spans="1:18" ht="14.25" customHeight="1">
      <c r="A420" s="129"/>
      <c r="B420" s="129"/>
      <c r="C420" s="129"/>
      <c r="D420" s="129"/>
      <c r="E420" s="129"/>
      <c r="F420" s="129"/>
      <c r="G420" s="129"/>
      <c r="H420" s="129"/>
      <c r="I420" s="129"/>
      <c r="J420" s="138"/>
      <c r="K420" s="129"/>
      <c r="L420" s="129"/>
      <c r="M420" s="129"/>
      <c r="N420" s="129"/>
      <c r="O420" s="129"/>
      <c r="P420" s="129"/>
      <c r="Q420" s="129"/>
      <c r="R420" s="129"/>
    </row>
    <row r="421" spans="1:18" ht="14.25" customHeight="1">
      <c r="A421" s="129"/>
      <c r="B421" s="129"/>
      <c r="C421" s="129"/>
      <c r="D421" s="129"/>
      <c r="E421" s="129"/>
      <c r="F421" s="129"/>
      <c r="G421" s="129"/>
      <c r="H421" s="129"/>
      <c r="I421" s="129"/>
      <c r="J421" s="138"/>
      <c r="K421" s="129"/>
      <c r="L421" s="129"/>
      <c r="M421" s="129"/>
      <c r="N421" s="129"/>
      <c r="O421" s="129"/>
      <c r="P421" s="129"/>
      <c r="Q421" s="129"/>
      <c r="R421" s="129"/>
    </row>
    <row r="422" spans="1:18" ht="14.25" customHeight="1">
      <c r="A422" s="129"/>
      <c r="B422" s="129"/>
      <c r="C422" s="129"/>
      <c r="D422" s="129"/>
      <c r="E422" s="129"/>
      <c r="F422" s="129"/>
      <c r="G422" s="129"/>
      <c r="H422" s="129"/>
      <c r="I422" s="129"/>
      <c r="J422" s="138"/>
      <c r="K422" s="129"/>
      <c r="L422" s="129"/>
      <c r="M422" s="129"/>
      <c r="N422" s="129"/>
      <c r="O422" s="129"/>
      <c r="P422" s="129"/>
      <c r="Q422" s="129"/>
      <c r="R422" s="129"/>
    </row>
    <row r="423" spans="1:18" ht="14.25" customHeight="1">
      <c r="A423" s="129"/>
      <c r="B423" s="129"/>
      <c r="C423" s="129"/>
      <c r="D423" s="129"/>
      <c r="E423" s="129"/>
      <c r="F423" s="129"/>
      <c r="G423" s="129"/>
      <c r="H423" s="129"/>
      <c r="I423" s="129"/>
      <c r="J423" s="138"/>
      <c r="K423" s="129"/>
      <c r="L423" s="129"/>
      <c r="M423" s="129"/>
      <c r="N423" s="129"/>
      <c r="O423" s="129"/>
      <c r="P423" s="129"/>
      <c r="Q423" s="129"/>
      <c r="R423" s="129"/>
    </row>
    <row r="424" spans="1:18" ht="14.25" customHeight="1">
      <c r="A424" s="129"/>
      <c r="B424" s="129"/>
      <c r="C424" s="129"/>
      <c r="D424" s="129"/>
      <c r="E424" s="129"/>
      <c r="F424" s="129"/>
      <c r="G424" s="129"/>
      <c r="H424" s="129"/>
      <c r="I424" s="129"/>
      <c r="J424" s="138"/>
      <c r="K424" s="129"/>
      <c r="L424" s="129"/>
      <c r="M424" s="129"/>
      <c r="N424" s="129"/>
      <c r="O424" s="129"/>
      <c r="P424" s="129"/>
      <c r="Q424" s="129"/>
      <c r="R424" s="129"/>
    </row>
    <row r="425" spans="1:18" ht="14.25" customHeight="1">
      <c r="A425" s="129"/>
      <c r="B425" s="129"/>
      <c r="C425" s="129"/>
      <c r="D425" s="129"/>
      <c r="E425" s="129"/>
      <c r="F425" s="129"/>
      <c r="G425" s="129"/>
      <c r="H425" s="129"/>
      <c r="I425" s="129"/>
      <c r="J425" s="138"/>
      <c r="K425" s="129"/>
      <c r="L425" s="129"/>
      <c r="M425" s="129"/>
      <c r="N425" s="129"/>
      <c r="O425" s="129"/>
      <c r="P425" s="129"/>
      <c r="Q425" s="129"/>
      <c r="R425" s="129"/>
    </row>
    <row r="426" spans="1:18" ht="14.25" customHeight="1">
      <c r="A426" s="129"/>
      <c r="B426" s="129"/>
      <c r="C426" s="129"/>
      <c r="D426" s="129"/>
      <c r="E426" s="129"/>
      <c r="F426" s="129"/>
      <c r="G426" s="129"/>
      <c r="H426" s="129"/>
      <c r="I426" s="129"/>
      <c r="J426" s="138"/>
      <c r="K426" s="129"/>
      <c r="L426" s="129"/>
      <c r="M426" s="129"/>
      <c r="N426" s="129"/>
      <c r="O426" s="129"/>
      <c r="P426" s="129"/>
      <c r="Q426" s="129"/>
      <c r="R426" s="129"/>
    </row>
    <row r="427" spans="1:18" ht="14.25" customHeight="1">
      <c r="A427" s="129"/>
      <c r="B427" s="129"/>
      <c r="C427" s="129"/>
      <c r="D427" s="129"/>
      <c r="E427" s="129"/>
      <c r="F427" s="129"/>
      <c r="G427" s="129"/>
      <c r="H427" s="129"/>
      <c r="I427" s="129"/>
      <c r="J427" s="138"/>
      <c r="K427" s="129"/>
      <c r="L427" s="129"/>
      <c r="M427" s="129"/>
      <c r="N427" s="129"/>
      <c r="O427" s="129"/>
      <c r="P427" s="129"/>
      <c r="Q427" s="129"/>
      <c r="R427" s="129"/>
    </row>
    <row r="428" spans="1:18" ht="14.25" customHeight="1">
      <c r="A428" s="129"/>
      <c r="B428" s="129"/>
      <c r="C428" s="129"/>
      <c r="D428" s="129"/>
      <c r="E428" s="129"/>
      <c r="F428" s="129"/>
      <c r="G428" s="129"/>
      <c r="H428" s="129"/>
      <c r="I428" s="129"/>
      <c r="J428" s="138"/>
      <c r="K428" s="129"/>
      <c r="L428" s="129"/>
      <c r="M428" s="129"/>
      <c r="N428" s="129"/>
      <c r="O428" s="129"/>
      <c r="P428" s="129"/>
      <c r="Q428" s="129"/>
      <c r="R428" s="129"/>
    </row>
    <row r="429" spans="1:18" ht="14.25" customHeight="1">
      <c r="A429" s="129"/>
      <c r="B429" s="129"/>
      <c r="C429" s="129"/>
      <c r="D429" s="129"/>
      <c r="E429" s="129"/>
      <c r="F429" s="129"/>
      <c r="G429" s="129"/>
      <c r="H429" s="129"/>
      <c r="I429" s="129"/>
      <c r="J429" s="138"/>
      <c r="K429" s="129"/>
      <c r="L429" s="129"/>
      <c r="M429" s="129"/>
      <c r="N429" s="129"/>
      <c r="O429" s="129"/>
      <c r="P429" s="129"/>
      <c r="Q429" s="129"/>
      <c r="R429" s="129"/>
    </row>
    <row r="430" spans="1:18" ht="14.25" customHeight="1">
      <c r="A430" s="129"/>
      <c r="B430" s="129"/>
      <c r="C430" s="129"/>
      <c r="D430" s="129"/>
      <c r="E430" s="129"/>
      <c r="F430" s="129"/>
      <c r="G430" s="129"/>
      <c r="H430" s="129"/>
      <c r="I430" s="129"/>
      <c r="J430" s="138"/>
      <c r="K430" s="129"/>
      <c r="L430" s="129"/>
      <c r="M430" s="129"/>
      <c r="N430" s="129"/>
      <c r="O430" s="129"/>
      <c r="P430" s="129"/>
      <c r="Q430" s="129"/>
      <c r="R430" s="129"/>
    </row>
    <row r="431" spans="1:18" ht="14.25" customHeight="1">
      <c r="A431" s="129"/>
      <c r="B431" s="129"/>
      <c r="C431" s="129"/>
      <c r="D431" s="129"/>
      <c r="E431" s="129"/>
      <c r="F431" s="129"/>
      <c r="G431" s="129"/>
      <c r="H431" s="129"/>
      <c r="I431" s="129"/>
      <c r="J431" s="138"/>
      <c r="K431" s="129"/>
      <c r="L431" s="129"/>
      <c r="M431" s="129"/>
      <c r="N431" s="129"/>
      <c r="O431" s="129"/>
      <c r="P431" s="129"/>
      <c r="Q431" s="129"/>
      <c r="R431" s="129"/>
    </row>
    <row r="432" spans="1:18" ht="14.25" customHeight="1">
      <c r="A432" s="129"/>
      <c r="B432" s="129"/>
      <c r="C432" s="129"/>
      <c r="D432" s="129"/>
      <c r="E432" s="129"/>
      <c r="F432" s="129"/>
      <c r="G432" s="129"/>
      <c r="H432" s="129"/>
      <c r="I432" s="129"/>
      <c r="J432" s="138"/>
      <c r="K432" s="129"/>
      <c r="L432" s="129"/>
      <c r="M432" s="129"/>
      <c r="N432" s="129"/>
      <c r="O432" s="129"/>
      <c r="P432" s="129"/>
      <c r="Q432" s="129"/>
      <c r="R432" s="129"/>
    </row>
    <row r="433" spans="1:18" ht="14.25" customHeight="1">
      <c r="A433" s="129"/>
      <c r="B433" s="129"/>
      <c r="C433" s="129"/>
      <c r="D433" s="129"/>
      <c r="E433" s="129"/>
      <c r="F433" s="129"/>
      <c r="G433" s="129"/>
      <c r="H433" s="129"/>
      <c r="I433" s="129"/>
      <c r="J433" s="138"/>
      <c r="K433" s="129"/>
      <c r="L433" s="129"/>
      <c r="M433" s="129"/>
      <c r="N433" s="129"/>
      <c r="O433" s="129"/>
      <c r="P433" s="129"/>
      <c r="Q433" s="129"/>
      <c r="R433" s="129"/>
    </row>
    <row r="434" spans="1:18" ht="14.25" customHeight="1">
      <c r="A434" s="129"/>
      <c r="B434" s="129"/>
      <c r="C434" s="129"/>
      <c r="D434" s="129"/>
      <c r="E434" s="129"/>
      <c r="F434" s="129"/>
      <c r="G434" s="129"/>
      <c r="H434" s="129"/>
      <c r="I434" s="129"/>
      <c r="J434" s="138"/>
      <c r="K434" s="129"/>
      <c r="L434" s="129"/>
      <c r="M434" s="129"/>
      <c r="N434" s="129"/>
      <c r="O434" s="129"/>
      <c r="P434" s="129"/>
      <c r="Q434" s="129"/>
      <c r="R434" s="129"/>
    </row>
    <row r="435" spans="1:18" ht="14.25" customHeight="1">
      <c r="A435" s="129"/>
      <c r="B435" s="129"/>
      <c r="C435" s="129"/>
      <c r="D435" s="129"/>
      <c r="E435" s="129"/>
      <c r="F435" s="129"/>
      <c r="G435" s="129"/>
      <c r="H435" s="129"/>
      <c r="I435" s="129"/>
      <c r="J435" s="138"/>
      <c r="K435" s="129"/>
      <c r="L435" s="129"/>
      <c r="M435" s="129"/>
      <c r="N435" s="129"/>
      <c r="O435" s="129"/>
      <c r="P435" s="129"/>
      <c r="Q435" s="129"/>
      <c r="R435" s="129"/>
    </row>
    <row r="436" spans="1:18" ht="14.25" customHeight="1">
      <c r="A436" s="129"/>
      <c r="B436" s="129"/>
      <c r="C436" s="129"/>
      <c r="D436" s="129"/>
      <c r="E436" s="129"/>
      <c r="F436" s="129"/>
      <c r="G436" s="129"/>
      <c r="H436" s="129"/>
      <c r="I436" s="129"/>
      <c r="J436" s="138"/>
      <c r="K436" s="129"/>
      <c r="L436" s="129"/>
      <c r="M436" s="129"/>
      <c r="N436" s="129"/>
      <c r="O436" s="129"/>
      <c r="P436" s="129"/>
      <c r="Q436" s="129"/>
      <c r="R436" s="129"/>
    </row>
    <row r="437" spans="1:18" ht="14.25" customHeight="1">
      <c r="A437" s="129"/>
      <c r="B437" s="129"/>
      <c r="C437" s="129"/>
      <c r="D437" s="129"/>
      <c r="E437" s="129"/>
      <c r="F437" s="129"/>
      <c r="G437" s="129"/>
      <c r="H437" s="129"/>
      <c r="I437" s="129"/>
      <c r="J437" s="138"/>
      <c r="K437" s="129"/>
      <c r="L437" s="129"/>
      <c r="M437" s="129"/>
      <c r="N437" s="129"/>
      <c r="O437" s="129"/>
      <c r="P437" s="129"/>
      <c r="Q437" s="129"/>
      <c r="R437" s="129"/>
    </row>
    <row r="438" spans="1:18" ht="14.25" customHeight="1">
      <c r="A438" s="129"/>
      <c r="B438" s="129"/>
      <c r="C438" s="129"/>
      <c r="D438" s="129"/>
      <c r="E438" s="129"/>
      <c r="F438" s="129"/>
      <c r="G438" s="129"/>
      <c r="H438" s="129"/>
      <c r="I438" s="129"/>
      <c r="J438" s="138"/>
      <c r="K438" s="129"/>
      <c r="L438" s="129"/>
      <c r="M438" s="129"/>
      <c r="N438" s="129"/>
      <c r="O438" s="129"/>
      <c r="P438" s="129"/>
      <c r="Q438" s="129"/>
      <c r="R438" s="129"/>
    </row>
    <row r="439" spans="1:18" ht="14.25" customHeight="1">
      <c r="A439" s="129"/>
      <c r="B439" s="129"/>
      <c r="C439" s="129"/>
      <c r="D439" s="129"/>
      <c r="E439" s="129"/>
      <c r="F439" s="129"/>
      <c r="G439" s="129"/>
      <c r="H439" s="129"/>
      <c r="I439" s="129"/>
      <c r="J439" s="138"/>
      <c r="K439" s="129"/>
      <c r="L439" s="129"/>
      <c r="M439" s="129"/>
      <c r="N439" s="129"/>
      <c r="O439" s="129"/>
      <c r="P439" s="129"/>
      <c r="Q439" s="129"/>
      <c r="R439" s="129"/>
    </row>
    <row r="440" spans="1:18" ht="14.25" customHeight="1">
      <c r="A440" s="129"/>
      <c r="B440" s="129"/>
      <c r="C440" s="129"/>
      <c r="D440" s="129"/>
      <c r="E440" s="129"/>
      <c r="F440" s="129"/>
      <c r="G440" s="129"/>
      <c r="H440" s="129"/>
      <c r="I440" s="129"/>
      <c r="J440" s="138"/>
      <c r="K440" s="129"/>
      <c r="L440" s="129"/>
      <c r="M440" s="129"/>
      <c r="N440" s="129"/>
      <c r="O440" s="129"/>
      <c r="P440" s="129"/>
      <c r="Q440" s="129"/>
      <c r="R440" s="129"/>
    </row>
    <row r="441" spans="1:18" ht="14.25" customHeight="1">
      <c r="A441" s="129"/>
      <c r="B441" s="129"/>
      <c r="C441" s="129"/>
      <c r="D441" s="129"/>
      <c r="E441" s="129"/>
      <c r="F441" s="129"/>
      <c r="G441" s="129"/>
      <c r="H441" s="129"/>
      <c r="I441" s="129"/>
      <c r="J441" s="138"/>
      <c r="K441" s="129"/>
      <c r="L441" s="129"/>
      <c r="M441" s="129"/>
      <c r="N441" s="129"/>
      <c r="O441" s="129"/>
      <c r="P441" s="129"/>
      <c r="Q441" s="129"/>
      <c r="R441" s="129"/>
    </row>
    <row r="442" spans="1:18" ht="14.25" customHeight="1">
      <c r="A442" s="129"/>
      <c r="B442" s="129"/>
      <c r="C442" s="129"/>
      <c r="D442" s="129"/>
      <c r="E442" s="129"/>
      <c r="F442" s="129"/>
      <c r="G442" s="129"/>
      <c r="H442" s="129"/>
      <c r="I442" s="129"/>
      <c r="J442" s="138"/>
      <c r="K442" s="129"/>
      <c r="L442" s="129"/>
      <c r="M442" s="129"/>
      <c r="N442" s="129"/>
      <c r="O442" s="129"/>
      <c r="P442" s="129"/>
      <c r="Q442" s="129"/>
      <c r="R442" s="129"/>
    </row>
    <row r="443" spans="1:18" ht="14.25" customHeight="1">
      <c r="A443" s="129"/>
      <c r="B443" s="129"/>
      <c r="C443" s="129"/>
      <c r="D443" s="129"/>
      <c r="E443" s="129"/>
      <c r="F443" s="129"/>
      <c r="G443" s="129"/>
      <c r="H443" s="129"/>
      <c r="I443" s="129"/>
      <c r="J443" s="138"/>
      <c r="K443" s="129"/>
      <c r="L443" s="129"/>
      <c r="M443" s="129"/>
      <c r="N443" s="129"/>
      <c r="O443" s="129"/>
      <c r="P443" s="129"/>
      <c r="Q443" s="129"/>
      <c r="R443" s="129"/>
    </row>
    <row r="444" spans="1:18" ht="14.25" customHeight="1">
      <c r="A444" s="129"/>
      <c r="B444" s="129"/>
      <c r="C444" s="129"/>
      <c r="D444" s="129"/>
      <c r="E444" s="129"/>
      <c r="F444" s="129"/>
      <c r="G444" s="129"/>
      <c r="H444" s="129"/>
      <c r="I444" s="129"/>
      <c r="J444" s="138"/>
      <c r="K444" s="129"/>
      <c r="L444" s="129"/>
      <c r="M444" s="129"/>
      <c r="N444" s="129"/>
      <c r="O444" s="129"/>
      <c r="P444" s="129"/>
      <c r="Q444" s="129"/>
      <c r="R444" s="129"/>
    </row>
    <row r="445" spans="1:18" ht="14.25" customHeight="1">
      <c r="A445" s="129"/>
      <c r="B445" s="129"/>
      <c r="C445" s="129"/>
      <c r="D445" s="129"/>
      <c r="E445" s="129"/>
      <c r="F445" s="129"/>
      <c r="G445" s="129"/>
      <c r="H445" s="129"/>
      <c r="I445" s="129"/>
      <c r="J445" s="138"/>
      <c r="K445" s="129"/>
      <c r="L445" s="129"/>
      <c r="M445" s="129"/>
      <c r="N445" s="129"/>
      <c r="O445" s="129"/>
      <c r="P445" s="129"/>
      <c r="Q445" s="129"/>
      <c r="R445" s="129"/>
    </row>
    <row r="446" spans="1:18" ht="14.25" customHeight="1">
      <c r="A446" s="129"/>
      <c r="B446" s="129"/>
      <c r="C446" s="129"/>
      <c r="D446" s="129"/>
      <c r="E446" s="129"/>
      <c r="F446" s="129"/>
      <c r="G446" s="129"/>
      <c r="H446" s="129"/>
      <c r="I446" s="129"/>
      <c r="J446" s="138"/>
      <c r="K446" s="129"/>
      <c r="L446" s="129"/>
      <c r="M446" s="129"/>
      <c r="N446" s="129"/>
      <c r="O446" s="129"/>
      <c r="P446" s="129"/>
      <c r="Q446" s="129"/>
      <c r="R446" s="129"/>
    </row>
    <row r="447" spans="1:18" ht="14.25" customHeight="1">
      <c r="A447" s="129"/>
      <c r="B447" s="129"/>
      <c r="C447" s="129"/>
      <c r="D447" s="129"/>
      <c r="E447" s="129"/>
      <c r="F447" s="129"/>
      <c r="G447" s="129"/>
      <c r="H447" s="129"/>
      <c r="I447" s="129"/>
      <c r="J447" s="138"/>
      <c r="K447" s="129"/>
      <c r="L447" s="129"/>
      <c r="M447" s="129"/>
      <c r="N447" s="129"/>
      <c r="O447" s="129"/>
      <c r="P447" s="129"/>
      <c r="Q447" s="129"/>
      <c r="R447" s="129"/>
    </row>
    <row r="448" spans="1:18" ht="14.25" customHeight="1">
      <c r="A448" s="129"/>
      <c r="B448" s="129"/>
      <c r="C448" s="129"/>
      <c r="D448" s="129"/>
      <c r="E448" s="129"/>
      <c r="F448" s="129"/>
      <c r="G448" s="129"/>
      <c r="H448" s="129"/>
      <c r="I448" s="129"/>
      <c r="J448" s="138"/>
      <c r="K448" s="129"/>
      <c r="L448" s="129"/>
      <c r="M448" s="129"/>
      <c r="N448" s="129"/>
      <c r="O448" s="129"/>
      <c r="P448" s="129"/>
      <c r="Q448" s="129"/>
      <c r="R448" s="129"/>
    </row>
    <row r="449" spans="1:18" ht="14.25" customHeight="1">
      <c r="A449" s="129"/>
      <c r="B449" s="129"/>
      <c r="C449" s="129"/>
      <c r="D449" s="129"/>
      <c r="E449" s="129"/>
      <c r="F449" s="129"/>
      <c r="G449" s="129"/>
      <c r="H449" s="129"/>
      <c r="I449" s="129"/>
      <c r="J449" s="138"/>
      <c r="K449" s="129"/>
      <c r="L449" s="129"/>
      <c r="M449" s="129"/>
      <c r="N449" s="129"/>
      <c r="O449" s="129"/>
      <c r="P449" s="129"/>
      <c r="Q449" s="129"/>
      <c r="R449" s="129"/>
    </row>
    <row r="450" spans="1:18" ht="14.25" customHeight="1">
      <c r="A450" s="129"/>
      <c r="B450" s="129"/>
      <c r="C450" s="129"/>
      <c r="D450" s="129"/>
      <c r="E450" s="129"/>
      <c r="F450" s="129"/>
      <c r="G450" s="129"/>
      <c r="H450" s="129"/>
      <c r="I450" s="129"/>
      <c r="J450" s="138"/>
      <c r="K450" s="129"/>
      <c r="L450" s="129"/>
      <c r="M450" s="129"/>
      <c r="N450" s="129"/>
      <c r="O450" s="129"/>
      <c r="P450" s="129"/>
      <c r="Q450" s="129"/>
      <c r="R450" s="129"/>
    </row>
    <row r="451" spans="1:18" ht="14.25" customHeight="1">
      <c r="A451" s="129"/>
      <c r="B451" s="129"/>
      <c r="C451" s="129"/>
      <c r="D451" s="129"/>
      <c r="E451" s="129"/>
      <c r="F451" s="129"/>
      <c r="G451" s="129"/>
      <c r="H451" s="129"/>
      <c r="I451" s="129"/>
      <c r="J451" s="138"/>
      <c r="K451" s="129"/>
      <c r="L451" s="129"/>
      <c r="M451" s="129"/>
      <c r="N451" s="129"/>
      <c r="O451" s="129"/>
      <c r="P451" s="129"/>
      <c r="Q451" s="129"/>
      <c r="R451" s="129"/>
    </row>
    <row r="452" spans="1:18" ht="14.25" customHeight="1">
      <c r="A452" s="129"/>
      <c r="B452" s="129"/>
      <c r="C452" s="129"/>
      <c r="D452" s="129"/>
      <c r="E452" s="129"/>
      <c r="F452" s="129"/>
      <c r="G452" s="129"/>
      <c r="H452" s="129"/>
      <c r="I452" s="129"/>
      <c r="J452" s="138"/>
      <c r="K452" s="129"/>
      <c r="L452" s="129"/>
      <c r="M452" s="129"/>
      <c r="N452" s="129"/>
      <c r="O452" s="129"/>
      <c r="P452" s="129"/>
      <c r="Q452" s="129"/>
      <c r="R452" s="129"/>
    </row>
    <row r="453" spans="1:18" ht="14.25" customHeight="1">
      <c r="A453" s="129"/>
      <c r="B453" s="129"/>
      <c r="C453" s="129"/>
      <c r="D453" s="129"/>
      <c r="E453" s="129"/>
      <c r="F453" s="129"/>
      <c r="G453" s="129"/>
      <c r="H453" s="129"/>
      <c r="I453" s="129"/>
      <c r="J453" s="138"/>
      <c r="K453" s="129"/>
      <c r="L453" s="129"/>
      <c r="M453" s="129"/>
      <c r="N453" s="129"/>
      <c r="O453" s="129"/>
      <c r="P453" s="129"/>
      <c r="Q453" s="129"/>
      <c r="R453" s="129"/>
    </row>
    <row r="454" spans="1:18" ht="14.25" customHeight="1">
      <c r="A454" s="129"/>
      <c r="B454" s="129"/>
      <c r="C454" s="129"/>
      <c r="D454" s="129"/>
      <c r="E454" s="129"/>
      <c r="F454" s="129"/>
      <c r="G454" s="129"/>
      <c r="H454" s="129"/>
      <c r="I454" s="129"/>
      <c r="J454" s="138"/>
      <c r="K454" s="129"/>
      <c r="L454" s="129"/>
      <c r="M454" s="129"/>
      <c r="N454" s="129"/>
      <c r="O454" s="129"/>
      <c r="P454" s="129"/>
      <c r="Q454" s="129"/>
      <c r="R454" s="129"/>
    </row>
    <row r="455" spans="1:18" ht="14.25" customHeight="1">
      <c r="A455" s="129"/>
      <c r="B455" s="129"/>
      <c r="C455" s="129"/>
      <c r="D455" s="129"/>
      <c r="E455" s="129"/>
      <c r="F455" s="129"/>
      <c r="G455" s="129"/>
      <c r="H455" s="129"/>
      <c r="I455" s="129"/>
      <c r="J455" s="138"/>
      <c r="K455" s="129"/>
      <c r="L455" s="129"/>
      <c r="M455" s="129"/>
      <c r="N455" s="129"/>
      <c r="O455" s="129"/>
      <c r="P455" s="129"/>
      <c r="Q455" s="129"/>
      <c r="R455" s="129"/>
    </row>
    <row r="456" spans="1:18" ht="14.25" customHeight="1">
      <c r="A456" s="129"/>
      <c r="B456" s="129"/>
      <c r="C456" s="129"/>
      <c r="D456" s="129"/>
      <c r="E456" s="129"/>
      <c r="F456" s="129"/>
      <c r="G456" s="129"/>
      <c r="H456" s="129"/>
      <c r="I456" s="129"/>
      <c r="J456" s="138"/>
      <c r="K456" s="129"/>
      <c r="L456" s="129"/>
      <c r="M456" s="129"/>
      <c r="N456" s="129"/>
      <c r="O456" s="129"/>
      <c r="P456" s="129"/>
      <c r="Q456" s="129"/>
      <c r="R456" s="129"/>
    </row>
    <row r="457" spans="1:18" ht="14.25" customHeight="1">
      <c r="A457" s="129"/>
      <c r="B457" s="129"/>
      <c r="C457" s="129"/>
      <c r="D457" s="129"/>
      <c r="E457" s="129"/>
      <c r="F457" s="129"/>
      <c r="G457" s="129"/>
      <c r="H457" s="129"/>
      <c r="I457" s="129"/>
      <c r="J457" s="138"/>
      <c r="K457" s="129"/>
      <c r="L457" s="129"/>
      <c r="M457" s="129"/>
      <c r="N457" s="129"/>
      <c r="O457" s="129"/>
      <c r="P457" s="129"/>
      <c r="Q457" s="129"/>
      <c r="R457" s="129"/>
    </row>
    <row r="458" spans="1:18" ht="14.25" customHeight="1">
      <c r="A458" s="129"/>
      <c r="B458" s="129"/>
      <c r="C458" s="129"/>
      <c r="D458" s="129"/>
      <c r="E458" s="129"/>
      <c r="F458" s="129"/>
      <c r="G458" s="129"/>
      <c r="H458" s="129"/>
      <c r="I458" s="129"/>
      <c r="J458" s="138"/>
      <c r="K458" s="129"/>
      <c r="L458" s="129"/>
      <c r="M458" s="129"/>
      <c r="N458" s="129"/>
      <c r="O458" s="129"/>
      <c r="P458" s="129"/>
      <c r="Q458" s="129"/>
      <c r="R458" s="129"/>
    </row>
    <row r="459" spans="1:18" ht="14.25" customHeight="1">
      <c r="A459" s="129"/>
      <c r="B459" s="129"/>
      <c r="C459" s="129"/>
      <c r="D459" s="129"/>
      <c r="E459" s="129"/>
      <c r="F459" s="129"/>
      <c r="G459" s="129"/>
      <c r="H459" s="129"/>
      <c r="I459" s="129"/>
      <c r="J459" s="138"/>
      <c r="K459" s="129"/>
      <c r="L459" s="129"/>
      <c r="M459" s="129"/>
      <c r="N459" s="129"/>
      <c r="O459" s="129"/>
      <c r="P459" s="129"/>
      <c r="Q459" s="129"/>
      <c r="R459" s="129"/>
    </row>
    <row r="460" spans="1:18" ht="14.25" customHeight="1">
      <c r="A460" s="129"/>
      <c r="B460" s="129"/>
      <c r="C460" s="129"/>
      <c r="D460" s="129"/>
      <c r="E460" s="129"/>
      <c r="F460" s="129"/>
      <c r="G460" s="129"/>
      <c r="H460" s="129"/>
      <c r="I460" s="129"/>
      <c r="J460" s="138"/>
      <c r="K460" s="129"/>
      <c r="L460" s="129"/>
      <c r="M460" s="129"/>
      <c r="N460" s="129"/>
      <c r="O460" s="129"/>
      <c r="P460" s="129"/>
      <c r="Q460" s="129"/>
      <c r="R460" s="129"/>
    </row>
    <row r="461" spans="1:18" ht="14.25" customHeight="1">
      <c r="A461" s="129"/>
      <c r="B461" s="129"/>
      <c r="C461" s="129"/>
      <c r="D461" s="129"/>
      <c r="E461" s="129"/>
      <c r="F461" s="129"/>
      <c r="G461" s="129"/>
      <c r="H461" s="129"/>
      <c r="I461" s="129"/>
      <c r="J461" s="138"/>
      <c r="K461" s="129"/>
      <c r="L461" s="129"/>
      <c r="M461" s="129"/>
      <c r="N461" s="129"/>
      <c r="O461" s="129"/>
      <c r="P461" s="129"/>
      <c r="Q461" s="129"/>
      <c r="R461" s="129"/>
    </row>
    <row r="462" spans="1:18" ht="14.25" customHeight="1">
      <c r="A462" s="129"/>
      <c r="B462" s="129"/>
      <c r="C462" s="129"/>
      <c r="D462" s="129"/>
      <c r="E462" s="129"/>
      <c r="F462" s="129"/>
      <c r="G462" s="129"/>
      <c r="H462" s="129"/>
      <c r="I462" s="129"/>
      <c r="J462" s="138"/>
      <c r="K462" s="129"/>
      <c r="L462" s="129"/>
      <c r="M462" s="129"/>
      <c r="N462" s="129"/>
      <c r="O462" s="129"/>
      <c r="P462" s="129"/>
      <c r="Q462" s="129"/>
      <c r="R462" s="129"/>
    </row>
    <row r="463" spans="1:18" ht="14.25" customHeight="1">
      <c r="A463" s="129"/>
      <c r="B463" s="129"/>
      <c r="C463" s="129"/>
      <c r="D463" s="129"/>
      <c r="E463" s="129"/>
      <c r="F463" s="129"/>
      <c r="G463" s="129"/>
      <c r="H463" s="129"/>
      <c r="I463" s="129"/>
      <c r="J463" s="138"/>
      <c r="K463" s="129"/>
      <c r="L463" s="129"/>
      <c r="M463" s="129"/>
      <c r="N463" s="129"/>
      <c r="O463" s="129"/>
      <c r="P463" s="129"/>
      <c r="Q463" s="129"/>
      <c r="R463" s="129"/>
    </row>
    <row r="464" spans="1:18" ht="14.25" customHeight="1">
      <c r="A464" s="129"/>
      <c r="B464" s="129"/>
      <c r="C464" s="129"/>
      <c r="D464" s="129"/>
      <c r="E464" s="129"/>
      <c r="F464" s="129"/>
      <c r="G464" s="129"/>
      <c r="H464" s="129"/>
      <c r="I464" s="129"/>
      <c r="J464" s="138"/>
      <c r="K464" s="129"/>
      <c r="L464" s="129"/>
      <c r="M464" s="129"/>
      <c r="N464" s="129"/>
      <c r="O464" s="129"/>
      <c r="P464" s="129"/>
      <c r="Q464" s="129"/>
      <c r="R464" s="129"/>
    </row>
    <row r="465" spans="1:18" ht="14.25" customHeight="1">
      <c r="A465" s="129"/>
      <c r="B465" s="129"/>
      <c r="C465" s="129"/>
      <c r="D465" s="129"/>
      <c r="E465" s="129"/>
      <c r="F465" s="129"/>
      <c r="G465" s="129"/>
      <c r="H465" s="129"/>
      <c r="I465" s="129"/>
      <c r="J465" s="138"/>
      <c r="K465" s="129"/>
      <c r="L465" s="129"/>
      <c r="M465" s="129"/>
      <c r="N465" s="129"/>
      <c r="O465" s="129"/>
      <c r="P465" s="129"/>
      <c r="Q465" s="129"/>
      <c r="R465" s="129"/>
    </row>
    <row r="466" spans="1:18" ht="14.25" customHeight="1">
      <c r="A466" s="129"/>
      <c r="B466" s="129"/>
      <c r="C466" s="129"/>
      <c r="D466" s="129"/>
      <c r="E466" s="129"/>
      <c r="F466" s="129"/>
      <c r="G466" s="129"/>
      <c r="H466" s="129"/>
      <c r="I466" s="129"/>
      <c r="J466" s="138"/>
      <c r="K466" s="129"/>
      <c r="L466" s="129"/>
      <c r="M466" s="129"/>
      <c r="N466" s="129"/>
      <c r="O466" s="129"/>
      <c r="P466" s="129"/>
      <c r="Q466" s="129"/>
      <c r="R466" s="129"/>
    </row>
    <row r="467" spans="1:18" ht="14.25" customHeight="1">
      <c r="A467" s="129"/>
      <c r="B467" s="129"/>
      <c r="C467" s="129"/>
      <c r="D467" s="129"/>
      <c r="E467" s="129"/>
      <c r="F467" s="129"/>
      <c r="G467" s="129"/>
      <c r="H467" s="129"/>
      <c r="I467" s="129"/>
      <c r="J467" s="138"/>
      <c r="K467" s="129"/>
      <c r="L467" s="129"/>
      <c r="M467" s="129"/>
      <c r="N467" s="129"/>
      <c r="O467" s="129"/>
      <c r="P467" s="129"/>
      <c r="Q467" s="129"/>
      <c r="R467" s="129"/>
    </row>
    <row r="468" spans="1:18" ht="14.25" customHeight="1">
      <c r="A468" s="129"/>
      <c r="B468" s="129"/>
      <c r="C468" s="129"/>
      <c r="D468" s="129"/>
      <c r="E468" s="129"/>
      <c r="F468" s="129"/>
      <c r="G468" s="129"/>
      <c r="H468" s="129"/>
      <c r="I468" s="129"/>
      <c r="J468" s="138"/>
      <c r="K468" s="129"/>
      <c r="L468" s="129"/>
      <c r="M468" s="129"/>
      <c r="N468" s="129"/>
      <c r="O468" s="129"/>
      <c r="P468" s="129"/>
      <c r="Q468" s="129"/>
      <c r="R468" s="129"/>
    </row>
    <row r="469" spans="1:18" ht="14.25" customHeight="1">
      <c r="A469" s="129"/>
      <c r="B469" s="129"/>
      <c r="C469" s="129"/>
      <c r="D469" s="129"/>
      <c r="E469" s="129"/>
      <c r="F469" s="129"/>
      <c r="G469" s="129"/>
      <c r="H469" s="129"/>
      <c r="I469" s="129"/>
      <c r="J469" s="138"/>
      <c r="K469" s="129"/>
      <c r="L469" s="129"/>
      <c r="M469" s="129"/>
      <c r="N469" s="129"/>
      <c r="O469" s="129"/>
      <c r="P469" s="129"/>
      <c r="Q469" s="129"/>
      <c r="R469" s="129"/>
    </row>
    <row r="470" spans="1:18" ht="14.25" customHeight="1">
      <c r="A470" s="129"/>
      <c r="B470" s="129"/>
      <c r="C470" s="129"/>
      <c r="D470" s="129"/>
      <c r="E470" s="129"/>
      <c r="F470" s="129"/>
      <c r="G470" s="129"/>
      <c r="H470" s="129"/>
      <c r="I470" s="129"/>
      <c r="J470" s="138"/>
      <c r="K470" s="129"/>
      <c r="L470" s="129"/>
      <c r="M470" s="129"/>
      <c r="N470" s="129"/>
      <c r="O470" s="129"/>
      <c r="P470" s="129"/>
      <c r="Q470" s="129"/>
      <c r="R470" s="129"/>
    </row>
    <row r="471" spans="1:18" ht="14.25" customHeight="1">
      <c r="A471" s="129"/>
      <c r="B471" s="129"/>
      <c r="C471" s="129"/>
      <c r="D471" s="129"/>
      <c r="E471" s="129"/>
      <c r="F471" s="129"/>
      <c r="G471" s="129"/>
      <c r="H471" s="129"/>
      <c r="I471" s="129"/>
      <c r="J471" s="138"/>
      <c r="K471" s="129"/>
      <c r="L471" s="129"/>
      <c r="M471" s="129"/>
      <c r="N471" s="129"/>
      <c r="O471" s="129"/>
      <c r="P471" s="129"/>
      <c r="Q471" s="129"/>
      <c r="R471" s="129"/>
    </row>
    <row r="472" spans="1:18" ht="14.25" customHeight="1">
      <c r="A472" s="129"/>
      <c r="B472" s="129"/>
      <c r="C472" s="129"/>
      <c r="D472" s="129"/>
      <c r="E472" s="129"/>
      <c r="F472" s="129"/>
      <c r="G472" s="129"/>
      <c r="H472" s="129"/>
      <c r="I472" s="129"/>
      <c r="J472" s="138"/>
      <c r="K472" s="129"/>
      <c r="L472" s="129"/>
      <c r="M472" s="129"/>
      <c r="N472" s="129"/>
      <c r="O472" s="129"/>
      <c r="P472" s="129"/>
      <c r="Q472" s="129"/>
      <c r="R472" s="129"/>
    </row>
    <row r="473" spans="1:18" ht="14.25" customHeight="1">
      <c r="A473" s="129"/>
      <c r="B473" s="129"/>
      <c r="C473" s="129"/>
      <c r="D473" s="129"/>
      <c r="E473" s="129"/>
      <c r="F473" s="129"/>
      <c r="G473" s="129"/>
      <c r="H473" s="129"/>
      <c r="I473" s="129"/>
      <c r="J473" s="138"/>
      <c r="K473" s="129"/>
      <c r="L473" s="129"/>
      <c r="M473" s="129"/>
      <c r="N473" s="129"/>
      <c r="O473" s="129"/>
      <c r="P473" s="129"/>
      <c r="Q473" s="129"/>
      <c r="R473" s="129"/>
    </row>
    <row r="474" spans="1:18" ht="14.25" customHeight="1">
      <c r="A474" s="129"/>
      <c r="B474" s="129"/>
      <c r="C474" s="129"/>
      <c r="D474" s="129"/>
      <c r="E474" s="129"/>
      <c r="F474" s="129"/>
      <c r="G474" s="129"/>
      <c r="H474" s="129"/>
      <c r="I474" s="129"/>
      <c r="J474" s="138"/>
      <c r="K474" s="129"/>
      <c r="L474" s="129"/>
      <c r="M474" s="129"/>
      <c r="N474" s="129"/>
      <c r="O474" s="129"/>
      <c r="P474" s="129"/>
      <c r="Q474" s="129"/>
      <c r="R474" s="129"/>
    </row>
    <row r="475" spans="1:18" ht="14.25" customHeight="1">
      <c r="A475" s="129"/>
      <c r="B475" s="129"/>
      <c r="C475" s="129"/>
      <c r="D475" s="129"/>
      <c r="E475" s="129"/>
      <c r="F475" s="129"/>
      <c r="G475" s="129"/>
      <c r="H475" s="129"/>
      <c r="I475" s="129"/>
      <c r="J475" s="138"/>
      <c r="K475" s="129"/>
      <c r="L475" s="129"/>
      <c r="M475" s="129"/>
      <c r="N475" s="129"/>
      <c r="O475" s="129"/>
      <c r="P475" s="129"/>
      <c r="Q475" s="129"/>
      <c r="R475" s="129"/>
    </row>
    <row r="476" spans="1:18" ht="14.25" customHeight="1">
      <c r="A476" s="129"/>
      <c r="B476" s="129"/>
      <c r="C476" s="129"/>
      <c r="D476" s="129"/>
      <c r="E476" s="129"/>
      <c r="F476" s="129"/>
      <c r="G476" s="129"/>
      <c r="H476" s="129"/>
      <c r="I476" s="129"/>
      <c r="J476" s="138"/>
      <c r="K476" s="129"/>
      <c r="L476" s="129"/>
      <c r="M476" s="129"/>
      <c r="N476" s="129"/>
      <c r="O476" s="129"/>
      <c r="P476" s="129"/>
      <c r="Q476" s="129"/>
      <c r="R476" s="129"/>
    </row>
    <row r="477" spans="1:18" ht="14.25" customHeight="1">
      <c r="A477" s="129"/>
      <c r="B477" s="129"/>
      <c r="C477" s="129"/>
      <c r="D477" s="129"/>
      <c r="E477" s="129"/>
      <c r="F477" s="129"/>
      <c r="G477" s="129"/>
      <c r="H477" s="129"/>
      <c r="I477" s="129"/>
      <c r="J477" s="138"/>
      <c r="K477" s="129"/>
      <c r="L477" s="129"/>
      <c r="M477" s="129"/>
      <c r="N477" s="129"/>
      <c r="O477" s="129"/>
      <c r="P477" s="129"/>
      <c r="Q477" s="129"/>
      <c r="R477" s="129"/>
    </row>
    <row r="478" spans="1:18" ht="14.25" customHeight="1">
      <c r="A478" s="129"/>
      <c r="B478" s="129"/>
      <c r="C478" s="129"/>
      <c r="D478" s="129"/>
      <c r="E478" s="129"/>
      <c r="F478" s="129"/>
      <c r="G478" s="129"/>
      <c r="H478" s="129"/>
      <c r="I478" s="129"/>
      <c r="J478" s="138"/>
      <c r="K478" s="129"/>
      <c r="L478" s="129"/>
      <c r="M478" s="129"/>
      <c r="N478" s="129"/>
      <c r="O478" s="129"/>
      <c r="P478" s="129"/>
      <c r="Q478" s="129"/>
      <c r="R478" s="129"/>
    </row>
    <row r="479" spans="1:18" ht="14.25" customHeight="1">
      <c r="A479" s="129"/>
      <c r="B479" s="129"/>
      <c r="C479" s="129"/>
      <c r="D479" s="129"/>
      <c r="E479" s="129"/>
      <c r="F479" s="129"/>
      <c r="G479" s="129"/>
      <c r="H479" s="129"/>
      <c r="I479" s="129"/>
      <c r="J479" s="138"/>
      <c r="K479" s="129"/>
      <c r="L479" s="129"/>
      <c r="M479" s="129"/>
      <c r="N479" s="129"/>
      <c r="O479" s="129"/>
      <c r="P479" s="129"/>
      <c r="Q479" s="129"/>
      <c r="R479" s="129"/>
    </row>
    <row r="480" spans="1:18" ht="14.25" customHeight="1">
      <c r="A480" s="129"/>
      <c r="B480" s="129"/>
      <c r="C480" s="129"/>
      <c r="D480" s="129"/>
      <c r="E480" s="129"/>
      <c r="F480" s="129"/>
      <c r="G480" s="129"/>
      <c r="H480" s="129"/>
      <c r="I480" s="129"/>
      <c r="J480" s="138"/>
      <c r="K480" s="129"/>
      <c r="L480" s="129"/>
      <c r="M480" s="129"/>
      <c r="N480" s="129"/>
      <c r="O480" s="129"/>
      <c r="P480" s="129"/>
      <c r="Q480" s="129"/>
      <c r="R480" s="129"/>
    </row>
    <row r="481" spans="1:18" ht="14.25" customHeight="1">
      <c r="A481" s="129"/>
      <c r="B481" s="129"/>
      <c r="C481" s="129"/>
      <c r="D481" s="129"/>
      <c r="E481" s="129"/>
      <c r="F481" s="129"/>
      <c r="G481" s="129"/>
      <c r="H481" s="129"/>
      <c r="I481" s="129"/>
      <c r="J481" s="138"/>
      <c r="K481" s="129"/>
      <c r="L481" s="129"/>
      <c r="M481" s="129"/>
      <c r="N481" s="129"/>
      <c r="O481" s="129"/>
      <c r="P481" s="129"/>
      <c r="Q481" s="129"/>
      <c r="R481" s="129"/>
    </row>
    <row r="482" spans="1:18" ht="14.25" customHeight="1">
      <c r="A482" s="129"/>
      <c r="B482" s="129"/>
      <c r="C482" s="129"/>
      <c r="D482" s="129"/>
      <c r="E482" s="129"/>
      <c r="F482" s="129"/>
      <c r="G482" s="129"/>
      <c r="H482" s="129"/>
      <c r="I482" s="129"/>
      <c r="J482" s="138"/>
      <c r="K482" s="129"/>
      <c r="L482" s="129"/>
      <c r="M482" s="129"/>
      <c r="N482" s="129"/>
      <c r="O482" s="129"/>
      <c r="P482" s="129"/>
      <c r="Q482" s="129"/>
      <c r="R482" s="129"/>
    </row>
    <row r="483" spans="1:18" ht="14.25" customHeight="1">
      <c r="A483" s="129"/>
      <c r="B483" s="129"/>
      <c r="C483" s="129"/>
      <c r="D483" s="129"/>
      <c r="E483" s="129"/>
      <c r="F483" s="129"/>
      <c r="G483" s="129"/>
      <c r="H483" s="129"/>
      <c r="I483" s="129"/>
      <c r="J483" s="138"/>
      <c r="K483" s="129"/>
      <c r="L483" s="129"/>
      <c r="M483" s="129"/>
      <c r="N483" s="129"/>
      <c r="O483" s="129"/>
      <c r="P483" s="129"/>
      <c r="Q483" s="129"/>
      <c r="R483" s="129"/>
    </row>
    <row r="484" spans="1:18" ht="14.25" customHeight="1">
      <c r="A484" s="129"/>
      <c r="B484" s="129"/>
      <c r="C484" s="129"/>
      <c r="D484" s="129"/>
      <c r="E484" s="129"/>
      <c r="F484" s="129"/>
      <c r="G484" s="129"/>
      <c r="H484" s="129"/>
      <c r="I484" s="129"/>
      <c r="J484" s="138"/>
      <c r="K484" s="129"/>
      <c r="L484" s="129"/>
      <c r="M484" s="129"/>
      <c r="N484" s="129"/>
      <c r="O484" s="129"/>
      <c r="P484" s="129"/>
      <c r="Q484" s="129"/>
      <c r="R484" s="129"/>
    </row>
    <row r="485" spans="1:18" ht="14.25" customHeight="1">
      <c r="A485" s="129"/>
      <c r="B485" s="129"/>
      <c r="C485" s="129"/>
      <c r="D485" s="129"/>
      <c r="E485" s="129"/>
      <c r="F485" s="129"/>
      <c r="G485" s="129"/>
      <c r="H485" s="129"/>
      <c r="I485" s="129"/>
      <c r="J485" s="138"/>
      <c r="K485" s="129"/>
      <c r="L485" s="129"/>
      <c r="M485" s="129"/>
      <c r="N485" s="129"/>
      <c r="O485" s="129"/>
      <c r="P485" s="129"/>
      <c r="Q485" s="129"/>
      <c r="R485" s="129"/>
    </row>
    <row r="486" spans="1:18" ht="14.25" customHeight="1">
      <c r="A486" s="129"/>
      <c r="B486" s="129"/>
      <c r="C486" s="129"/>
      <c r="D486" s="129"/>
      <c r="E486" s="129"/>
      <c r="F486" s="129"/>
      <c r="G486" s="129"/>
      <c r="H486" s="129"/>
      <c r="I486" s="129"/>
      <c r="J486" s="138"/>
      <c r="K486" s="129"/>
      <c r="L486" s="129"/>
      <c r="M486" s="129"/>
      <c r="N486" s="129"/>
      <c r="O486" s="129"/>
      <c r="P486" s="129"/>
      <c r="Q486" s="129"/>
      <c r="R486" s="129"/>
    </row>
    <row r="487" spans="1:18" ht="14.25" customHeight="1">
      <c r="A487" s="129"/>
      <c r="B487" s="129"/>
      <c r="C487" s="129"/>
      <c r="D487" s="129"/>
      <c r="E487" s="129"/>
      <c r="F487" s="129"/>
      <c r="G487" s="129"/>
      <c r="H487" s="129"/>
      <c r="I487" s="129"/>
      <c r="J487" s="138"/>
      <c r="K487" s="129"/>
      <c r="L487" s="129"/>
      <c r="M487" s="129"/>
      <c r="N487" s="129"/>
      <c r="O487" s="129"/>
      <c r="P487" s="129"/>
      <c r="Q487" s="129"/>
      <c r="R487" s="129"/>
    </row>
    <row r="488" spans="1:18" ht="14.25" customHeight="1">
      <c r="A488" s="129"/>
      <c r="B488" s="129"/>
      <c r="C488" s="129"/>
      <c r="D488" s="129"/>
      <c r="E488" s="129"/>
      <c r="F488" s="129"/>
      <c r="G488" s="129"/>
      <c r="H488" s="129"/>
      <c r="I488" s="129"/>
      <c r="J488" s="138"/>
      <c r="K488" s="129"/>
      <c r="L488" s="129"/>
      <c r="M488" s="129"/>
      <c r="N488" s="129"/>
      <c r="O488" s="129"/>
      <c r="P488" s="129"/>
      <c r="Q488" s="129"/>
      <c r="R488" s="129"/>
    </row>
    <row r="489" spans="1:18" ht="14.25" customHeight="1">
      <c r="A489" s="129"/>
      <c r="B489" s="129"/>
      <c r="C489" s="129"/>
      <c r="D489" s="129"/>
      <c r="E489" s="129"/>
      <c r="F489" s="129"/>
      <c r="G489" s="129"/>
      <c r="H489" s="129"/>
      <c r="I489" s="129"/>
      <c r="J489" s="138"/>
      <c r="K489" s="129"/>
      <c r="L489" s="129"/>
      <c r="M489" s="129"/>
      <c r="N489" s="129"/>
      <c r="O489" s="129"/>
      <c r="P489" s="129"/>
      <c r="Q489" s="129"/>
      <c r="R489" s="129"/>
    </row>
    <row r="490" spans="1:18" ht="14.25" customHeight="1">
      <c r="A490" s="129"/>
      <c r="B490" s="129"/>
      <c r="C490" s="129"/>
      <c r="D490" s="129"/>
      <c r="E490" s="129"/>
      <c r="F490" s="129"/>
      <c r="G490" s="129"/>
      <c r="H490" s="129"/>
      <c r="I490" s="129"/>
      <c r="J490" s="138"/>
      <c r="K490" s="129"/>
      <c r="L490" s="129"/>
      <c r="M490" s="129"/>
      <c r="N490" s="129"/>
      <c r="O490" s="129"/>
      <c r="P490" s="129"/>
      <c r="Q490" s="129"/>
      <c r="R490" s="129"/>
    </row>
    <row r="491" spans="1:18" ht="14.25" customHeight="1">
      <c r="A491" s="129"/>
      <c r="B491" s="129"/>
      <c r="C491" s="129"/>
      <c r="D491" s="129"/>
      <c r="E491" s="129"/>
      <c r="F491" s="129"/>
      <c r="G491" s="129"/>
      <c r="H491" s="129"/>
      <c r="I491" s="129"/>
      <c r="J491" s="138"/>
      <c r="K491" s="129"/>
      <c r="L491" s="129"/>
      <c r="M491" s="129"/>
      <c r="N491" s="129"/>
      <c r="O491" s="129"/>
      <c r="P491" s="129"/>
      <c r="Q491" s="129"/>
      <c r="R491" s="129"/>
    </row>
    <row r="492" spans="1:18" ht="14.25" customHeight="1">
      <c r="A492" s="129"/>
      <c r="B492" s="129"/>
      <c r="C492" s="129"/>
      <c r="D492" s="129"/>
      <c r="E492" s="129"/>
      <c r="F492" s="129"/>
      <c r="G492" s="129"/>
      <c r="H492" s="129"/>
      <c r="I492" s="129"/>
      <c r="J492" s="138"/>
      <c r="K492" s="129"/>
      <c r="L492" s="129"/>
      <c r="M492" s="129"/>
      <c r="N492" s="129"/>
      <c r="O492" s="129"/>
      <c r="P492" s="129"/>
      <c r="Q492" s="129"/>
      <c r="R492" s="129"/>
    </row>
    <row r="493" spans="1:18" ht="14.25" customHeight="1">
      <c r="A493" s="129"/>
      <c r="B493" s="129"/>
      <c r="C493" s="129"/>
      <c r="D493" s="129"/>
      <c r="E493" s="129"/>
      <c r="F493" s="129"/>
      <c r="G493" s="129"/>
      <c r="H493" s="129"/>
      <c r="I493" s="129"/>
      <c r="J493" s="138"/>
      <c r="K493" s="129"/>
      <c r="L493" s="129"/>
      <c r="M493" s="129"/>
      <c r="N493" s="129"/>
      <c r="O493" s="129"/>
      <c r="P493" s="129"/>
      <c r="Q493" s="129"/>
      <c r="R493" s="129"/>
    </row>
    <row r="494" spans="1:18" ht="14.25" customHeight="1">
      <c r="A494" s="129"/>
      <c r="B494" s="129"/>
      <c r="C494" s="129"/>
      <c r="D494" s="129"/>
      <c r="E494" s="129"/>
      <c r="F494" s="129"/>
      <c r="G494" s="129"/>
      <c r="H494" s="129"/>
      <c r="I494" s="129"/>
      <c r="J494" s="138"/>
      <c r="K494" s="129"/>
      <c r="L494" s="129"/>
      <c r="M494" s="129"/>
      <c r="N494" s="129"/>
      <c r="O494" s="129"/>
      <c r="P494" s="129"/>
      <c r="Q494" s="129"/>
      <c r="R494" s="129"/>
    </row>
    <row r="495" spans="1:18" ht="14.25" customHeight="1">
      <c r="A495" s="129"/>
      <c r="B495" s="129"/>
      <c r="C495" s="129"/>
      <c r="D495" s="129"/>
      <c r="E495" s="129"/>
      <c r="F495" s="129"/>
      <c r="G495" s="129"/>
      <c r="H495" s="129"/>
      <c r="I495" s="129"/>
      <c r="J495" s="138"/>
      <c r="K495" s="129"/>
      <c r="L495" s="129"/>
      <c r="M495" s="129"/>
      <c r="N495" s="129"/>
      <c r="O495" s="129"/>
      <c r="P495" s="129"/>
      <c r="Q495" s="129"/>
      <c r="R495" s="129"/>
    </row>
    <row r="496" spans="1:18" ht="14.25" customHeight="1">
      <c r="A496" s="129"/>
      <c r="B496" s="129"/>
      <c r="C496" s="129"/>
      <c r="D496" s="129"/>
      <c r="E496" s="129"/>
      <c r="F496" s="129"/>
      <c r="G496" s="129"/>
      <c r="H496" s="129"/>
      <c r="I496" s="129"/>
      <c r="J496" s="138"/>
      <c r="K496" s="129"/>
      <c r="L496" s="129"/>
      <c r="M496" s="129"/>
      <c r="N496" s="129"/>
      <c r="O496" s="129"/>
      <c r="P496" s="129"/>
      <c r="Q496" s="129"/>
      <c r="R496" s="129"/>
    </row>
    <row r="497" spans="1:18" ht="14.25" customHeight="1">
      <c r="A497" s="129"/>
      <c r="B497" s="129"/>
      <c r="C497" s="129"/>
      <c r="D497" s="129"/>
      <c r="E497" s="129"/>
      <c r="F497" s="129"/>
      <c r="G497" s="129"/>
      <c r="H497" s="129"/>
      <c r="I497" s="129"/>
      <c r="J497" s="138"/>
      <c r="K497" s="129"/>
      <c r="L497" s="129"/>
      <c r="M497" s="129"/>
      <c r="N497" s="129"/>
      <c r="O497" s="129"/>
      <c r="P497" s="129"/>
      <c r="Q497" s="129"/>
      <c r="R497" s="129"/>
    </row>
    <row r="498" spans="1:18" ht="14.25" customHeight="1">
      <c r="A498" s="129"/>
      <c r="B498" s="129"/>
      <c r="C498" s="129"/>
      <c r="D498" s="129"/>
      <c r="E498" s="129"/>
      <c r="F498" s="129"/>
      <c r="G498" s="129"/>
      <c r="H498" s="129"/>
      <c r="I498" s="129"/>
      <c r="J498" s="138"/>
      <c r="K498" s="129"/>
      <c r="L498" s="129"/>
      <c r="M498" s="129"/>
      <c r="N498" s="129"/>
      <c r="O498" s="129"/>
      <c r="P498" s="129"/>
      <c r="Q498" s="129"/>
      <c r="R498" s="129"/>
    </row>
    <row r="499" spans="1:18" ht="14.25" customHeight="1">
      <c r="A499" s="129"/>
      <c r="B499" s="129"/>
      <c r="C499" s="129"/>
      <c r="D499" s="129"/>
      <c r="E499" s="129"/>
      <c r="F499" s="129"/>
      <c r="G499" s="129"/>
      <c r="H499" s="129"/>
      <c r="I499" s="129"/>
      <c r="J499" s="138"/>
      <c r="K499" s="129"/>
      <c r="L499" s="129"/>
      <c r="M499" s="129"/>
      <c r="N499" s="129"/>
      <c r="O499" s="129"/>
      <c r="P499" s="129"/>
      <c r="Q499" s="129"/>
      <c r="R499" s="129"/>
    </row>
    <row r="500" spans="1:18" ht="14.25" customHeight="1">
      <c r="A500" s="129"/>
      <c r="B500" s="129"/>
      <c r="C500" s="129"/>
      <c r="D500" s="129"/>
      <c r="E500" s="129"/>
      <c r="F500" s="129"/>
      <c r="G500" s="129"/>
      <c r="H500" s="129"/>
      <c r="I500" s="129"/>
      <c r="J500" s="138"/>
      <c r="K500" s="129"/>
      <c r="L500" s="129"/>
      <c r="M500" s="129"/>
      <c r="N500" s="129"/>
      <c r="O500" s="129"/>
      <c r="P500" s="129"/>
      <c r="Q500" s="129"/>
      <c r="R500" s="129"/>
    </row>
    <row r="501" spans="1:18" ht="14.25" customHeight="1">
      <c r="A501" s="129"/>
      <c r="B501" s="129"/>
      <c r="C501" s="129"/>
      <c r="D501" s="129"/>
      <c r="E501" s="129"/>
      <c r="F501" s="129"/>
      <c r="G501" s="129"/>
      <c r="H501" s="129"/>
      <c r="I501" s="129"/>
      <c r="J501" s="138"/>
      <c r="K501" s="129"/>
      <c r="L501" s="129"/>
      <c r="M501" s="129"/>
      <c r="N501" s="129"/>
      <c r="O501" s="129"/>
      <c r="P501" s="129"/>
      <c r="Q501" s="129"/>
      <c r="R501" s="129"/>
    </row>
    <row r="502" spans="1:18" ht="14.25" customHeight="1">
      <c r="A502" s="129"/>
      <c r="B502" s="129"/>
      <c r="C502" s="129"/>
      <c r="D502" s="129"/>
      <c r="E502" s="129"/>
      <c r="F502" s="129"/>
      <c r="G502" s="129"/>
      <c r="H502" s="129"/>
      <c r="I502" s="129"/>
      <c r="J502" s="138"/>
      <c r="K502" s="129"/>
      <c r="L502" s="129"/>
      <c r="M502" s="129"/>
      <c r="N502" s="129"/>
      <c r="O502" s="129"/>
      <c r="P502" s="129"/>
      <c r="Q502" s="129"/>
      <c r="R502" s="129"/>
    </row>
    <row r="503" spans="1:18" ht="14.25" customHeight="1">
      <c r="A503" s="129"/>
      <c r="B503" s="129"/>
      <c r="C503" s="129"/>
      <c r="D503" s="129"/>
      <c r="E503" s="129"/>
      <c r="F503" s="129"/>
      <c r="G503" s="129"/>
      <c r="H503" s="129"/>
      <c r="I503" s="129"/>
      <c r="J503" s="138"/>
      <c r="K503" s="129"/>
      <c r="L503" s="129"/>
      <c r="M503" s="129"/>
      <c r="N503" s="129"/>
      <c r="O503" s="129"/>
      <c r="P503" s="129"/>
      <c r="Q503" s="129"/>
      <c r="R503" s="129"/>
    </row>
    <row r="504" spans="1:18" ht="14.25" customHeight="1">
      <c r="A504" s="129"/>
      <c r="B504" s="129"/>
      <c r="C504" s="129"/>
      <c r="D504" s="129"/>
      <c r="E504" s="129"/>
      <c r="F504" s="129"/>
      <c r="G504" s="129"/>
      <c r="H504" s="129"/>
      <c r="I504" s="129"/>
      <c r="J504" s="138"/>
      <c r="K504" s="129"/>
      <c r="L504" s="129"/>
      <c r="M504" s="129"/>
      <c r="N504" s="129"/>
      <c r="O504" s="129"/>
      <c r="P504" s="129"/>
      <c r="Q504" s="129"/>
      <c r="R504" s="129"/>
    </row>
    <row r="505" spans="1:18" ht="14.25" customHeight="1">
      <c r="A505" s="129"/>
      <c r="B505" s="129"/>
      <c r="C505" s="129"/>
      <c r="D505" s="129"/>
      <c r="E505" s="129"/>
      <c r="F505" s="129"/>
      <c r="G505" s="129"/>
      <c r="H505" s="129"/>
      <c r="I505" s="129"/>
      <c r="J505" s="138"/>
      <c r="K505" s="129"/>
      <c r="L505" s="129"/>
      <c r="M505" s="129"/>
      <c r="N505" s="129"/>
      <c r="O505" s="129"/>
      <c r="P505" s="129"/>
      <c r="Q505" s="129"/>
      <c r="R505" s="129"/>
    </row>
    <row r="506" spans="1:18" ht="14.25" customHeight="1">
      <c r="A506" s="129"/>
      <c r="B506" s="129"/>
      <c r="C506" s="129"/>
      <c r="D506" s="129"/>
      <c r="E506" s="129"/>
      <c r="F506" s="129"/>
      <c r="G506" s="129"/>
      <c r="H506" s="129"/>
      <c r="I506" s="129"/>
      <c r="J506" s="138"/>
      <c r="K506" s="129"/>
      <c r="L506" s="129"/>
      <c r="M506" s="129"/>
      <c r="N506" s="129"/>
      <c r="O506" s="129"/>
      <c r="P506" s="129"/>
      <c r="Q506" s="129"/>
      <c r="R506" s="129"/>
    </row>
    <row r="507" spans="1:18" ht="14.25" customHeight="1">
      <c r="A507" s="129"/>
      <c r="B507" s="129"/>
      <c r="C507" s="129"/>
      <c r="D507" s="129"/>
      <c r="E507" s="129"/>
      <c r="F507" s="129"/>
      <c r="G507" s="129"/>
      <c r="H507" s="129"/>
      <c r="I507" s="129"/>
      <c r="J507" s="138"/>
      <c r="K507" s="129"/>
      <c r="L507" s="129"/>
      <c r="M507" s="129"/>
      <c r="N507" s="129"/>
      <c r="O507" s="129"/>
      <c r="P507" s="129"/>
      <c r="Q507" s="129"/>
      <c r="R507" s="129"/>
    </row>
    <row r="508" spans="1:18" ht="14.25" customHeight="1">
      <c r="A508" s="129"/>
      <c r="B508" s="129"/>
      <c r="C508" s="129"/>
      <c r="D508" s="129"/>
      <c r="E508" s="129"/>
      <c r="F508" s="129"/>
      <c r="G508" s="129"/>
      <c r="H508" s="129"/>
      <c r="I508" s="129"/>
      <c r="J508" s="138"/>
      <c r="K508" s="129"/>
      <c r="L508" s="129"/>
      <c r="M508" s="129"/>
      <c r="N508" s="129"/>
      <c r="O508" s="129"/>
      <c r="P508" s="129"/>
      <c r="Q508" s="129"/>
      <c r="R508" s="129"/>
    </row>
    <row r="509" spans="1:18" ht="14.25" customHeight="1">
      <c r="A509" s="129"/>
      <c r="B509" s="129"/>
      <c r="C509" s="129"/>
      <c r="D509" s="129"/>
      <c r="E509" s="129"/>
      <c r="F509" s="129"/>
      <c r="G509" s="129"/>
      <c r="H509" s="129"/>
      <c r="I509" s="129"/>
      <c r="J509" s="138"/>
      <c r="K509" s="129"/>
      <c r="L509" s="129"/>
      <c r="M509" s="129"/>
      <c r="N509" s="129"/>
      <c r="O509" s="129"/>
      <c r="P509" s="129"/>
      <c r="Q509" s="129"/>
      <c r="R509" s="129"/>
    </row>
    <row r="510" spans="1:18" ht="14.25" customHeight="1">
      <c r="A510" s="129"/>
      <c r="B510" s="129"/>
      <c r="C510" s="129"/>
      <c r="D510" s="129"/>
      <c r="E510" s="129"/>
      <c r="F510" s="129"/>
      <c r="G510" s="129"/>
      <c r="H510" s="129"/>
      <c r="I510" s="129"/>
      <c r="J510" s="138"/>
      <c r="K510" s="129"/>
      <c r="L510" s="129"/>
      <c r="M510" s="129"/>
      <c r="N510" s="129"/>
      <c r="O510" s="129"/>
      <c r="P510" s="129"/>
      <c r="Q510" s="129"/>
      <c r="R510" s="129"/>
    </row>
    <row r="511" spans="1:18" ht="14.25" customHeight="1">
      <c r="A511" s="129"/>
      <c r="B511" s="129"/>
      <c r="C511" s="129"/>
      <c r="D511" s="129"/>
      <c r="E511" s="129"/>
      <c r="F511" s="129"/>
      <c r="G511" s="129"/>
      <c r="H511" s="129"/>
      <c r="I511" s="129"/>
      <c r="J511" s="138"/>
      <c r="K511" s="129"/>
      <c r="L511" s="129"/>
      <c r="M511" s="129"/>
      <c r="N511" s="129"/>
      <c r="O511" s="129"/>
      <c r="P511" s="129"/>
      <c r="Q511" s="129"/>
      <c r="R511" s="129"/>
    </row>
    <row r="512" spans="1:18" ht="14.25" customHeight="1">
      <c r="A512" s="129"/>
      <c r="B512" s="129"/>
      <c r="C512" s="129"/>
      <c r="D512" s="129"/>
      <c r="E512" s="129"/>
      <c r="F512" s="129"/>
      <c r="G512" s="129"/>
      <c r="H512" s="129"/>
      <c r="I512" s="129"/>
      <c r="J512" s="138"/>
      <c r="K512" s="129"/>
      <c r="L512" s="129"/>
      <c r="M512" s="129"/>
      <c r="N512" s="129"/>
      <c r="O512" s="129"/>
      <c r="P512" s="129"/>
      <c r="Q512" s="129"/>
      <c r="R512" s="129"/>
    </row>
    <row r="513" spans="1:18" ht="14.25" customHeight="1">
      <c r="A513" s="129"/>
      <c r="B513" s="129"/>
      <c r="C513" s="129"/>
      <c r="D513" s="129"/>
      <c r="E513" s="129"/>
      <c r="F513" s="129"/>
      <c r="G513" s="129"/>
      <c r="H513" s="129"/>
      <c r="I513" s="129"/>
      <c r="J513" s="138"/>
      <c r="K513" s="129"/>
      <c r="L513" s="129"/>
      <c r="M513" s="129"/>
      <c r="N513" s="129"/>
      <c r="O513" s="129"/>
      <c r="P513" s="129"/>
      <c r="Q513" s="129"/>
      <c r="R513" s="129"/>
    </row>
    <row r="514" spans="1:18" ht="14.25" customHeight="1">
      <c r="A514" s="129"/>
      <c r="B514" s="129"/>
      <c r="C514" s="129"/>
      <c r="D514" s="129"/>
      <c r="E514" s="129"/>
      <c r="F514" s="129"/>
      <c r="G514" s="129"/>
      <c r="H514" s="129"/>
      <c r="I514" s="129"/>
      <c r="J514" s="138"/>
      <c r="K514" s="129"/>
      <c r="L514" s="129"/>
      <c r="M514" s="129"/>
      <c r="N514" s="129"/>
      <c r="O514" s="129"/>
      <c r="P514" s="129"/>
      <c r="Q514" s="129"/>
      <c r="R514" s="129"/>
    </row>
    <row r="515" spans="1:18" ht="14.25" customHeight="1">
      <c r="A515" s="129"/>
      <c r="B515" s="129"/>
      <c r="C515" s="129"/>
      <c r="D515" s="129"/>
      <c r="E515" s="129"/>
      <c r="F515" s="129"/>
      <c r="G515" s="129"/>
      <c r="H515" s="129"/>
      <c r="I515" s="129"/>
      <c r="J515" s="138"/>
      <c r="K515" s="129"/>
      <c r="L515" s="129"/>
      <c r="M515" s="129"/>
      <c r="N515" s="129"/>
      <c r="O515" s="129"/>
      <c r="P515" s="129"/>
      <c r="Q515" s="129"/>
      <c r="R515" s="129"/>
    </row>
    <row r="516" spans="1:18" ht="14.25" customHeight="1">
      <c r="A516" s="129"/>
      <c r="B516" s="129"/>
      <c r="C516" s="129"/>
      <c r="D516" s="129"/>
      <c r="E516" s="129"/>
      <c r="F516" s="129"/>
      <c r="G516" s="129"/>
      <c r="H516" s="129"/>
      <c r="I516" s="129"/>
      <c r="J516" s="138"/>
      <c r="K516" s="129"/>
      <c r="L516" s="129"/>
      <c r="M516" s="129"/>
      <c r="N516" s="129"/>
      <c r="O516" s="129"/>
      <c r="P516" s="129"/>
      <c r="Q516" s="129"/>
      <c r="R516" s="129"/>
    </row>
    <row r="517" spans="1:18" ht="14.25" customHeight="1">
      <c r="A517" s="129"/>
      <c r="B517" s="129"/>
      <c r="C517" s="129"/>
      <c r="D517" s="129"/>
      <c r="E517" s="129"/>
      <c r="F517" s="129"/>
      <c r="G517" s="129"/>
      <c r="H517" s="129"/>
      <c r="I517" s="129"/>
      <c r="J517" s="138"/>
      <c r="K517" s="129"/>
      <c r="L517" s="129"/>
      <c r="M517" s="129"/>
      <c r="N517" s="129"/>
      <c r="O517" s="129"/>
      <c r="P517" s="129"/>
      <c r="Q517" s="129"/>
      <c r="R517" s="129"/>
    </row>
    <row r="518" spans="1:18" ht="14.25" customHeight="1">
      <c r="A518" s="129"/>
      <c r="B518" s="129"/>
      <c r="C518" s="129"/>
      <c r="D518" s="129"/>
      <c r="E518" s="129"/>
      <c r="F518" s="129"/>
      <c r="G518" s="129"/>
      <c r="H518" s="129"/>
      <c r="I518" s="129"/>
      <c r="J518" s="138"/>
      <c r="K518" s="129"/>
      <c r="L518" s="129"/>
      <c r="M518" s="129"/>
      <c r="N518" s="129"/>
      <c r="O518" s="129"/>
      <c r="P518" s="129"/>
      <c r="Q518" s="129"/>
      <c r="R518" s="129"/>
    </row>
    <row r="519" spans="1:18" ht="14.25" customHeight="1">
      <c r="A519" s="129"/>
      <c r="B519" s="129"/>
      <c r="C519" s="129"/>
      <c r="D519" s="129"/>
      <c r="E519" s="129"/>
      <c r="F519" s="129"/>
      <c r="G519" s="129"/>
      <c r="H519" s="129"/>
      <c r="I519" s="129"/>
      <c r="J519" s="138"/>
      <c r="K519" s="129"/>
      <c r="L519" s="129"/>
      <c r="M519" s="129"/>
      <c r="N519" s="129"/>
      <c r="O519" s="129"/>
      <c r="P519" s="129"/>
      <c r="Q519" s="129"/>
      <c r="R519" s="129"/>
    </row>
    <row r="520" spans="1:18" ht="14.25" customHeight="1">
      <c r="A520" s="129"/>
      <c r="B520" s="129"/>
      <c r="C520" s="129"/>
      <c r="D520" s="129"/>
      <c r="E520" s="129"/>
      <c r="F520" s="129"/>
      <c r="G520" s="129"/>
      <c r="H520" s="129"/>
      <c r="I520" s="129"/>
      <c r="J520" s="138"/>
      <c r="K520" s="129"/>
      <c r="L520" s="129"/>
      <c r="M520" s="129"/>
      <c r="N520" s="129"/>
      <c r="O520" s="129"/>
      <c r="P520" s="129"/>
      <c r="Q520" s="129"/>
      <c r="R520" s="129"/>
    </row>
    <row r="521" spans="1:18" ht="14.25" customHeight="1">
      <c r="A521" s="129"/>
      <c r="B521" s="129"/>
      <c r="C521" s="129"/>
      <c r="D521" s="129"/>
      <c r="E521" s="129"/>
      <c r="F521" s="129"/>
      <c r="G521" s="129"/>
      <c r="H521" s="129"/>
      <c r="I521" s="129"/>
      <c r="J521" s="138"/>
      <c r="K521" s="129"/>
      <c r="L521" s="129"/>
      <c r="M521" s="129"/>
      <c r="N521" s="129"/>
      <c r="O521" s="129"/>
      <c r="P521" s="129"/>
      <c r="Q521" s="129"/>
      <c r="R521" s="129"/>
    </row>
    <row r="522" spans="1:18" ht="14.25" customHeight="1">
      <c r="A522" s="129"/>
      <c r="B522" s="129"/>
      <c r="C522" s="129"/>
      <c r="D522" s="129"/>
      <c r="E522" s="129"/>
      <c r="F522" s="129"/>
      <c r="G522" s="129"/>
      <c r="H522" s="129"/>
      <c r="I522" s="129"/>
      <c r="J522" s="138"/>
      <c r="K522" s="129"/>
      <c r="L522" s="129"/>
      <c r="M522" s="129"/>
      <c r="N522" s="129"/>
      <c r="O522" s="129"/>
      <c r="P522" s="129"/>
      <c r="Q522" s="129"/>
      <c r="R522" s="129"/>
    </row>
    <row r="523" spans="1:18" ht="14.25" customHeight="1">
      <c r="A523" s="129"/>
      <c r="B523" s="129"/>
      <c r="C523" s="129"/>
      <c r="D523" s="129"/>
      <c r="E523" s="129"/>
      <c r="F523" s="129"/>
      <c r="G523" s="129"/>
      <c r="H523" s="129"/>
      <c r="I523" s="129"/>
      <c r="J523" s="138"/>
      <c r="K523" s="129"/>
      <c r="L523" s="129"/>
      <c r="M523" s="129"/>
      <c r="N523" s="129"/>
      <c r="O523" s="129"/>
      <c r="P523" s="129"/>
      <c r="Q523" s="129"/>
      <c r="R523" s="129"/>
    </row>
    <row r="524" spans="1:18" ht="14.25" customHeight="1">
      <c r="A524" s="129"/>
      <c r="B524" s="129"/>
      <c r="C524" s="129"/>
      <c r="D524" s="129"/>
      <c r="E524" s="129"/>
      <c r="F524" s="129"/>
      <c r="G524" s="129"/>
      <c r="H524" s="129"/>
      <c r="I524" s="129"/>
      <c r="J524" s="138"/>
      <c r="K524" s="129"/>
      <c r="L524" s="129"/>
      <c r="M524" s="129"/>
      <c r="N524" s="129"/>
      <c r="O524" s="129"/>
      <c r="P524" s="129"/>
      <c r="Q524" s="129"/>
      <c r="R524" s="129"/>
    </row>
    <row r="525" spans="1:18" ht="14.25" customHeight="1">
      <c r="A525" s="129"/>
      <c r="B525" s="129"/>
      <c r="C525" s="129"/>
      <c r="D525" s="129"/>
      <c r="E525" s="129"/>
      <c r="F525" s="129"/>
      <c r="G525" s="129"/>
      <c r="H525" s="129"/>
      <c r="I525" s="129"/>
      <c r="J525" s="138"/>
      <c r="K525" s="129"/>
      <c r="L525" s="129"/>
      <c r="M525" s="129"/>
      <c r="N525" s="129"/>
      <c r="O525" s="129"/>
      <c r="P525" s="129"/>
      <c r="Q525" s="129"/>
      <c r="R525" s="129"/>
    </row>
    <row r="526" spans="1:18" ht="14.25" customHeight="1">
      <c r="A526" s="129"/>
      <c r="B526" s="129"/>
      <c r="C526" s="129"/>
      <c r="D526" s="129"/>
      <c r="E526" s="129"/>
      <c r="F526" s="129"/>
      <c r="G526" s="129"/>
      <c r="H526" s="129"/>
      <c r="I526" s="129"/>
      <c r="J526" s="138"/>
      <c r="K526" s="129"/>
      <c r="L526" s="129"/>
      <c r="M526" s="129"/>
      <c r="N526" s="129"/>
      <c r="O526" s="129"/>
      <c r="P526" s="129"/>
      <c r="Q526" s="129"/>
      <c r="R526" s="129"/>
    </row>
    <row r="527" spans="1:18" ht="14.25" customHeight="1">
      <c r="A527" s="129"/>
      <c r="B527" s="129"/>
      <c r="C527" s="129"/>
      <c r="D527" s="129"/>
      <c r="E527" s="129"/>
      <c r="F527" s="129"/>
      <c r="G527" s="129"/>
      <c r="H527" s="129"/>
      <c r="I527" s="129"/>
      <c r="J527" s="138"/>
      <c r="K527" s="129"/>
      <c r="L527" s="129"/>
      <c r="M527" s="129"/>
      <c r="N527" s="129"/>
      <c r="O527" s="129"/>
      <c r="P527" s="129"/>
      <c r="Q527" s="129"/>
      <c r="R527" s="129"/>
    </row>
    <row r="528" spans="1:18" ht="14.25" customHeight="1">
      <c r="A528" s="129"/>
      <c r="B528" s="129"/>
      <c r="C528" s="129"/>
      <c r="D528" s="129"/>
      <c r="E528" s="129"/>
      <c r="F528" s="129"/>
      <c r="G528" s="129"/>
      <c r="H528" s="129"/>
      <c r="I528" s="129"/>
      <c r="J528" s="138"/>
      <c r="K528" s="129"/>
      <c r="L528" s="129"/>
      <c r="M528" s="129"/>
      <c r="N528" s="129"/>
      <c r="O528" s="129"/>
      <c r="P528" s="129"/>
      <c r="Q528" s="129"/>
      <c r="R528" s="129"/>
    </row>
    <row r="529" spans="1:18" ht="14.25" customHeight="1">
      <c r="A529" s="129"/>
      <c r="B529" s="129"/>
      <c r="C529" s="129"/>
      <c r="D529" s="129"/>
      <c r="E529" s="129"/>
      <c r="F529" s="129"/>
      <c r="G529" s="129"/>
      <c r="H529" s="129"/>
      <c r="I529" s="129"/>
      <c r="J529" s="138"/>
      <c r="K529" s="129"/>
      <c r="L529" s="129"/>
      <c r="M529" s="129"/>
      <c r="N529" s="129"/>
      <c r="O529" s="129"/>
      <c r="P529" s="129"/>
      <c r="Q529" s="129"/>
      <c r="R529" s="129"/>
    </row>
    <row r="530" spans="1:18" ht="14.25" customHeight="1">
      <c r="A530" s="129"/>
      <c r="B530" s="129"/>
      <c r="C530" s="129"/>
      <c r="D530" s="129"/>
      <c r="E530" s="129"/>
      <c r="F530" s="129"/>
      <c r="G530" s="129"/>
      <c r="H530" s="129"/>
      <c r="I530" s="129"/>
      <c r="J530" s="138"/>
      <c r="K530" s="129"/>
      <c r="L530" s="129"/>
      <c r="M530" s="129"/>
      <c r="N530" s="129"/>
      <c r="O530" s="129"/>
      <c r="P530" s="129"/>
      <c r="Q530" s="129"/>
      <c r="R530" s="129"/>
    </row>
    <row r="531" spans="1:18" ht="14.25" customHeight="1">
      <c r="A531" s="129"/>
      <c r="B531" s="129"/>
      <c r="C531" s="129"/>
      <c r="D531" s="129"/>
      <c r="E531" s="129"/>
      <c r="F531" s="129"/>
      <c r="G531" s="129"/>
      <c r="H531" s="129"/>
      <c r="I531" s="129"/>
      <c r="J531" s="138"/>
      <c r="K531" s="129"/>
      <c r="L531" s="129"/>
      <c r="M531" s="129"/>
      <c r="N531" s="129"/>
      <c r="O531" s="129"/>
      <c r="P531" s="129"/>
      <c r="Q531" s="129"/>
      <c r="R531" s="129"/>
    </row>
    <row r="532" spans="1:18" ht="14.25" customHeight="1">
      <c r="A532" s="129"/>
      <c r="B532" s="129"/>
      <c r="C532" s="129"/>
      <c r="D532" s="129"/>
      <c r="E532" s="129"/>
      <c r="F532" s="129"/>
      <c r="G532" s="129"/>
      <c r="H532" s="129"/>
      <c r="I532" s="129"/>
      <c r="J532" s="138"/>
      <c r="K532" s="129"/>
      <c r="L532" s="129"/>
      <c r="M532" s="129"/>
      <c r="N532" s="129"/>
      <c r="O532" s="129"/>
      <c r="P532" s="129"/>
      <c r="Q532" s="129"/>
      <c r="R532" s="129"/>
    </row>
    <row r="533" spans="1:18" ht="14.25" customHeight="1">
      <c r="A533" s="129"/>
      <c r="B533" s="129"/>
      <c r="C533" s="129"/>
      <c r="D533" s="129"/>
      <c r="E533" s="129"/>
      <c r="F533" s="129"/>
      <c r="G533" s="129"/>
      <c r="H533" s="129"/>
      <c r="I533" s="129"/>
      <c r="J533" s="138"/>
      <c r="K533" s="129"/>
      <c r="L533" s="129"/>
      <c r="M533" s="129"/>
      <c r="N533" s="129"/>
      <c r="O533" s="129"/>
      <c r="P533" s="129"/>
      <c r="Q533" s="129"/>
      <c r="R533" s="129"/>
    </row>
    <row r="534" spans="1:18" ht="14.25" customHeight="1">
      <c r="A534" s="129"/>
      <c r="B534" s="129"/>
      <c r="C534" s="129"/>
      <c r="D534" s="129"/>
      <c r="E534" s="129"/>
      <c r="F534" s="129"/>
      <c r="G534" s="129"/>
      <c r="H534" s="129"/>
      <c r="I534" s="129"/>
      <c r="J534" s="138"/>
      <c r="K534" s="129"/>
      <c r="L534" s="129"/>
      <c r="M534" s="129"/>
      <c r="N534" s="129"/>
      <c r="O534" s="129"/>
      <c r="P534" s="129"/>
      <c r="Q534" s="129"/>
      <c r="R534" s="129"/>
    </row>
    <row r="535" spans="1:18" ht="14.25" customHeight="1">
      <c r="A535" s="129"/>
      <c r="B535" s="129"/>
      <c r="C535" s="129"/>
      <c r="D535" s="129"/>
      <c r="E535" s="129"/>
      <c r="F535" s="129"/>
      <c r="G535" s="129"/>
      <c r="H535" s="129"/>
      <c r="I535" s="129"/>
      <c r="J535" s="138"/>
      <c r="K535" s="129"/>
      <c r="L535" s="129"/>
      <c r="M535" s="129"/>
      <c r="N535" s="129"/>
      <c r="O535" s="129"/>
      <c r="P535" s="129"/>
      <c r="Q535" s="129"/>
      <c r="R535" s="129"/>
    </row>
    <row r="536" spans="1:18" ht="14.25" customHeight="1">
      <c r="A536" s="129"/>
      <c r="B536" s="129"/>
      <c r="C536" s="129"/>
      <c r="D536" s="129"/>
      <c r="E536" s="129"/>
      <c r="F536" s="129"/>
      <c r="G536" s="129"/>
      <c r="H536" s="129"/>
      <c r="I536" s="129"/>
      <c r="J536" s="138"/>
      <c r="K536" s="129"/>
      <c r="L536" s="129"/>
      <c r="M536" s="129"/>
      <c r="N536" s="129"/>
      <c r="O536" s="129"/>
      <c r="P536" s="129"/>
      <c r="Q536" s="129"/>
      <c r="R536" s="129"/>
    </row>
    <row r="537" spans="1:18" ht="14.25" customHeight="1">
      <c r="A537" s="129"/>
      <c r="B537" s="129"/>
      <c r="C537" s="129"/>
      <c r="D537" s="129"/>
      <c r="E537" s="129"/>
      <c r="F537" s="129"/>
      <c r="G537" s="129"/>
      <c r="H537" s="129"/>
      <c r="I537" s="129"/>
      <c r="J537" s="138"/>
      <c r="K537" s="129"/>
      <c r="L537" s="129"/>
      <c r="M537" s="129"/>
      <c r="N537" s="129"/>
      <c r="O537" s="129"/>
      <c r="P537" s="129"/>
      <c r="Q537" s="129"/>
      <c r="R537" s="129"/>
    </row>
    <row r="538" spans="1:18" ht="14.25" customHeight="1">
      <c r="A538" s="129"/>
      <c r="B538" s="129"/>
      <c r="C538" s="129"/>
      <c r="D538" s="129"/>
      <c r="E538" s="129"/>
      <c r="F538" s="129"/>
      <c r="G538" s="129"/>
      <c r="H538" s="129"/>
      <c r="I538" s="129"/>
      <c r="J538" s="138"/>
      <c r="K538" s="129"/>
      <c r="L538" s="129"/>
      <c r="M538" s="129"/>
      <c r="N538" s="129"/>
      <c r="O538" s="129"/>
      <c r="P538" s="129"/>
      <c r="Q538" s="129"/>
      <c r="R538" s="129"/>
    </row>
    <row r="539" spans="1:18" ht="14.25" customHeight="1">
      <c r="A539" s="129"/>
      <c r="B539" s="129"/>
      <c r="C539" s="129"/>
      <c r="D539" s="129"/>
      <c r="E539" s="129"/>
      <c r="F539" s="129"/>
      <c r="G539" s="129"/>
      <c r="H539" s="129"/>
      <c r="I539" s="129"/>
      <c r="J539" s="138"/>
      <c r="K539" s="129"/>
      <c r="L539" s="129"/>
      <c r="M539" s="129"/>
      <c r="N539" s="129"/>
      <c r="O539" s="129"/>
      <c r="P539" s="129"/>
      <c r="Q539" s="129"/>
      <c r="R539" s="129"/>
    </row>
    <row r="540" spans="1:18" ht="14.25" customHeight="1">
      <c r="A540" s="129"/>
      <c r="B540" s="129"/>
      <c r="C540" s="129"/>
      <c r="D540" s="129"/>
      <c r="E540" s="129"/>
      <c r="F540" s="129"/>
      <c r="G540" s="129"/>
      <c r="H540" s="129"/>
      <c r="I540" s="129"/>
      <c r="J540" s="138"/>
      <c r="K540" s="129"/>
      <c r="L540" s="129"/>
      <c r="M540" s="129"/>
      <c r="N540" s="129"/>
      <c r="O540" s="129"/>
      <c r="P540" s="129"/>
      <c r="Q540" s="129"/>
      <c r="R540" s="129"/>
    </row>
    <row r="541" spans="1:18" ht="14.25" customHeight="1">
      <c r="A541" s="129"/>
      <c r="B541" s="129"/>
      <c r="C541" s="129"/>
      <c r="D541" s="129"/>
      <c r="E541" s="129"/>
      <c r="F541" s="129"/>
      <c r="G541" s="129"/>
      <c r="H541" s="129"/>
      <c r="I541" s="129"/>
      <c r="J541" s="138"/>
      <c r="K541" s="129"/>
      <c r="L541" s="129"/>
      <c r="M541" s="129"/>
      <c r="N541" s="129"/>
      <c r="O541" s="129"/>
      <c r="P541" s="129"/>
      <c r="Q541" s="129"/>
      <c r="R541" s="129"/>
    </row>
    <row r="542" spans="1:18" ht="14.25" customHeight="1">
      <c r="A542" s="129"/>
      <c r="B542" s="129"/>
      <c r="C542" s="129"/>
      <c r="D542" s="129"/>
      <c r="E542" s="129"/>
      <c r="F542" s="129"/>
      <c r="G542" s="129"/>
      <c r="H542" s="129"/>
      <c r="I542" s="129"/>
      <c r="J542" s="138"/>
      <c r="K542" s="129"/>
      <c r="L542" s="129"/>
      <c r="M542" s="129"/>
      <c r="N542" s="129"/>
      <c r="O542" s="129"/>
      <c r="P542" s="129"/>
      <c r="Q542" s="129"/>
      <c r="R542" s="129"/>
    </row>
    <row r="543" spans="1:18" ht="14.25" customHeight="1">
      <c r="A543" s="129"/>
      <c r="B543" s="129"/>
      <c r="C543" s="129"/>
      <c r="D543" s="129"/>
      <c r="E543" s="129"/>
      <c r="F543" s="129"/>
      <c r="G543" s="129"/>
      <c r="H543" s="129"/>
      <c r="I543" s="129"/>
      <c r="J543" s="138"/>
      <c r="K543" s="129"/>
      <c r="L543" s="129"/>
      <c r="M543" s="129"/>
      <c r="N543" s="129"/>
      <c r="O543" s="129"/>
      <c r="P543" s="129"/>
      <c r="Q543" s="129"/>
      <c r="R543" s="129"/>
    </row>
    <row r="544" spans="1:18" ht="14.25" customHeight="1">
      <c r="A544" s="129"/>
      <c r="B544" s="129"/>
      <c r="C544" s="129"/>
      <c r="D544" s="129"/>
      <c r="E544" s="129"/>
      <c r="F544" s="129"/>
      <c r="G544" s="129"/>
      <c r="H544" s="129"/>
      <c r="I544" s="129"/>
      <c r="J544" s="138"/>
      <c r="K544" s="129"/>
      <c r="L544" s="129"/>
      <c r="M544" s="129"/>
      <c r="N544" s="129"/>
      <c r="O544" s="129"/>
      <c r="P544" s="129"/>
      <c r="Q544" s="129"/>
      <c r="R544" s="129"/>
    </row>
    <row r="545" spans="1:18" ht="14.25" customHeight="1">
      <c r="A545" s="129"/>
      <c r="B545" s="129"/>
      <c r="C545" s="129"/>
      <c r="D545" s="129"/>
      <c r="E545" s="129"/>
      <c r="F545" s="129"/>
      <c r="G545" s="129"/>
      <c r="H545" s="129"/>
      <c r="I545" s="129"/>
      <c r="J545" s="138"/>
      <c r="K545" s="129"/>
      <c r="L545" s="129"/>
      <c r="M545" s="129"/>
      <c r="N545" s="129"/>
      <c r="O545" s="129"/>
      <c r="P545" s="129"/>
      <c r="Q545" s="129"/>
      <c r="R545" s="129"/>
    </row>
    <row r="546" spans="1:18" ht="14.25" customHeight="1">
      <c r="A546" s="129"/>
      <c r="B546" s="129"/>
      <c r="C546" s="129"/>
      <c r="D546" s="129"/>
      <c r="E546" s="129"/>
      <c r="F546" s="129"/>
      <c r="G546" s="129"/>
      <c r="H546" s="129"/>
      <c r="I546" s="129"/>
      <c r="J546" s="138"/>
      <c r="K546" s="129"/>
      <c r="L546" s="129"/>
      <c r="M546" s="129"/>
      <c r="N546" s="129"/>
      <c r="O546" s="129"/>
      <c r="P546" s="129"/>
      <c r="Q546" s="129"/>
      <c r="R546" s="129"/>
    </row>
    <row r="547" spans="1:18" ht="14.25" customHeight="1">
      <c r="A547" s="129"/>
      <c r="B547" s="129"/>
      <c r="C547" s="129"/>
      <c r="D547" s="129"/>
      <c r="E547" s="129"/>
      <c r="F547" s="129"/>
      <c r="G547" s="129"/>
      <c r="H547" s="129"/>
      <c r="I547" s="129"/>
      <c r="J547" s="138"/>
      <c r="K547" s="129"/>
      <c r="L547" s="129"/>
      <c r="M547" s="129"/>
      <c r="N547" s="129"/>
      <c r="O547" s="129"/>
      <c r="P547" s="129"/>
      <c r="Q547" s="129"/>
      <c r="R547" s="129"/>
    </row>
    <row r="548" spans="1:18" ht="14.25" customHeight="1">
      <c r="A548" s="129"/>
      <c r="B548" s="129"/>
      <c r="C548" s="129"/>
      <c r="D548" s="129"/>
      <c r="E548" s="129"/>
      <c r="F548" s="129"/>
      <c r="G548" s="129"/>
      <c r="H548" s="129"/>
      <c r="I548" s="129"/>
      <c r="J548" s="138"/>
      <c r="K548" s="129"/>
      <c r="L548" s="129"/>
      <c r="M548" s="129"/>
      <c r="N548" s="129"/>
      <c r="O548" s="129"/>
      <c r="P548" s="129"/>
      <c r="Q548" s="129"/>
      <c r="R548" s="129"/>
    </row>
    <row r="549" spans="1:18" ht="14.25" customHeight="1">
      <c r="A549" s="129"/>
      <c r="B549" s="129"/>
      <c r="C549" s="129"/>
      <c r="D549" s="129"/>
      <c r="E549" s="129"/>
      <c r="F549" s="129"/>
      <c r="G549" s="129"/>
      <c r="H549" s="129"/>
      <c r="I549" s="129"/>
      <c r="J549" s="138"/>
      <c r="K549" s="129"/>
      <c r="L549" s="129"/>
      <c r="M549" s="129"/>
      <c r="N549" s="129"/>
      <c r="O549" s="129"/>
      <c r="P549" s="129"/>
      <c r="Q549" s="129"/>
      <c r="R549" s="129"/>
    </row>
    <row r="550" spans="1:18" ht="14.25" customHeight="1">
      <c r="A550" s="129"/>
      <c r="B550" s="129"/>
      <c r="C550" s="129"/>
      <c r="D550" s="129"/>
      <c r="E550" s="129"/>
      <c r="F550" s="129"/>
      <c r="G550" s="129"/>
      <c r="H550" s="129"/>
      <c r="I550" s="129"/>
      <c r="J550" s="138"/>
      <c r="K550" s="129"/>
      <c r="L550" s="129"/>
      <c r="M550" s="129"/>
      <c r="N550" s="129"/>
      <c r="O550" s="129"/>
      <c r="P550" s="129"/>
      <c r="Q550" s="129"/>
      <c r="R550" s="129"/>
    </row>
    <row r="551" spans="1:18" ht="14.25" customHeight="1">
      <c r="A551" s="129"/>
      <c r="B551" s="129"/>
      <c r="C551" s="129"/>
      <c r="D551" s="129"/>
      <c r="E551" s="129"/>
      <c r="F551" s="129"/>
      <c r="G551" s="129"/>
      <c r="H551" s="129"/>
      <c r="I551" s="129"/>
      <c r="J551" s="138"/>
      <c r="K551" s="129"/>
      <c r="L551" s="129"/>
      <c r="M551" s="129"/>
      <c r="N551" s="129"/>
      <c r="O551" s="129"/>
      <c r="P551" s="129"/>
      <c r="Q551" s="129"/>
      <c r="R551" s="129"/>
    </row>
    <row r="552" spans="1:18" ht="14.25" customHeight="1">
      <c r="A552" s="129"/>
      <c r="B552" s="129"/>
      <c r="C552" s="129"/>
      <c r="D552" s="129"/>
      <c r="E552" s="129"/>
      <c r="F552" s="129"/>
      <c r="G552" s="129"/>
      <c r="H552" s="129"/>
      <c r="I552" s="129"/>
      <c r="J552" s="138"/>
      <c r="K552" s="129"/>
      <c r="L552" s="129"/>
      <c r="M552" s="129"/>
      <c r="N552" s="129"/>
      <c r="O552" s="129"/>
      <c r="P552" s="129"/>
      <c r="Q552" s="129"/>
      <c r="R552" s="129"/>
    </row>
    <row r="553" spans="1:18" ht="14.25" customHeight="1">
      <c r="A553" s="129"/>
      <c r="B553" s="129"/>
      <c r="C553" s="129"/>
      <c r="D553" s="129"/>
      <c r="E553" s="129"/>
      <c r="F553" s="129"/>
      <c r="G553" s="129"/>
      <c r="H553" s="129"/>
      <c r="I553" s="129"/>
      <c r="J553" s="138"/>
      <c r="K553" s="129"/>
      <c r="L553" s="129"/>
      <c r="M553" s="129"/>
      <c r="N553" s="129"/>
      <c r="O553" s="129"/>
      <c r="P553" s="129"/>
      <c r="Q553" s="129"/>
      <c r="R553" s="129"/>
    </row>
    <row r="554" spans="1:18" ht="14.25" customHeight="1">
      <c r="A554" s="129"/>
      <c r="B554" s="129"/>
      <c r="C554" s="129"/>
      <c r="D554" s="129"/>
      <c r="E554" s="129"/>
      <c r="F554" s="129"/>
      <c r="G554" s="129"/>
      <c r="H554" s="129"/>
      <c r="I554" s="129"/>
      <c r="J554" s="138"/>
      <c r="K554" s="129"/>
      <c r="L554" s="129"/>
      <c r="M554" s="129"/>
      <c r="N554" s="129"/>
      <c r="O554" s="129"/>
      <c r="P554" s="129"/>
      <c r="Q554" s="129"/>
      <c r="R554" s="129"/>
    </row>
    <row r="555" spans="1:18" ht="14.25" customHeight="1">
      <c r="A555" s="129"/>
      <c r="B555" s="129"/>
      <c r="C555" s="129"/>
      <c r="D555" s="129"/>
      <c r="E555" s="129"/>
      <c r="F555" s="129"/>
      <c r="G555" s="129"/>
      <c r="H555" s="129"/>
      <c r="I555" s="129"/>
      <c r="J555" s="138"/>
      <c r="K555" s="129"/>
      <c r="L555" s="129"/>
      <c r="M555" s="129"/>
      <c r="N555" s="129"/>
      <c r="O555" s="129"/>
      <c r="P555" s="129"/>
      <c r="Q555" s="129"/>
      <c r="R555" s="129"/>
    </row>
    <row r="556" spans="1:18" ht="14.25" customHeight="1">
      <c r="A556" s="129"/>
      <c r="B556" s="129"/>
      <c r="C556" s="129"/>
      <c r="D556" s="129"/>
      <c r="E556" s="129"/>
      <c r="F556" s="129"/>
      <c r="G556" s="129"/>
      <c r="H556" s="129"/>
      <c r="I556" s="129"/>
      <c r="J556" s="138"/>
      <c r="K556" s="129"/>
      <c r="L556" s="129"/>
      <c r="M556" s="129"/>
      <c r="N556" s="129"/>
      <c r="O556" s="129"/>
      <c r="P556" s="129"/>
      <c r="Q556" s="129"/>
      <c r="R556" s="129"/>
    </row>
    <row r="557" spans="1:18" ht="14.25" customHeight="1">
      <c r="A557" s="129"/>
      <c r="B557" s="129"/>
      <c r="C557" s="129"/>
      <c r="D557" s="129"/>
      <c r="E557" s="129"/>
      <c r="F557" s="129"/>
      <c r="G557" s="129"/>
      <c r="H557" s="129"/>
      <c r="I557" s="129"/>
      <c r="J557" s="138"/>
      <c r="K557" s="129"/>
      <c r="L557" s="129"/>
      <c r="M557" s="129"/>
      <c r="N557" s="129"/>
      <c r="O557" s="129"/>
      <c r="P557" s="129"/>
      <c r="Q557" s="129"/>
      <c r="R557" s="129"/>
    </row>
    <row r="558" spans="1:18" ht="14.25" customHeight="1">
      <c r="A558" s="129"/>
      <c r="B558" s="129"/>
      <c r="C558" s="129"/>
      <c r="D558" s="129"/>
      <c r="E558" s="129"/>
      <c r="F558" s="129"/>
      <c r="G558" s="129"/>
      <c r="H558" s="129"/>
      <c r="I558" s="129"/>
      <c r="J558" s="138"/>
      <c r="K558" s="129"/>
      <c r="L558" s="129"/>
      <c r="M558" s="129"/>
      <c r="N558" s="129"/>
      <c r="O558" s="129"/>
      <c r="P558" s="129"/>
      <c r="Q558" s="129"/>
      <c r="R558" s="129"/>
    </row>
    <row r="559" spans="1:18" ht="14.25" customHeight="1">
      <c r="A559" s="129"/>
      <c r="B559" s="129"/>
      <c r="C559" s="129"/>
      <c r="D559" s="129"/>
      <c r="E559" s="129"/>
      <c r="F559" s="129"/>
      <c r="G559" s="129"/>
      <c r="H559" s="129"/>
      <c r="I559" s="129"/>
      <c r="J559" s="138"/>
      <c r="K559" s="129"/>
      <c r="L559" s="129"/>
      <c r="M559" s="129"/>
      <c r="N559" s="129"/>
      <c r="O559" s="129"/>
      <c r="P559" s="129"/>
      <c r="Q559" s="129"/>
      <c r="R559" s="129"/>
    </row>
    <row r="560" spans="1:18" ht="14.25" customHeight="1">
      <c r="A560" s="129"/>
      <c r="B560" s="129"/>
      <c r="C560" s="129"/>
      <c r="D560" s="129"/>
      <c r="E560" s="129"/>
      <c r="F560" s="129"/>
      <c r="G560" s="129"/>
      <c r="H560" s="129"/>
      <c r="I560" s="129"/>
      <c r="J560" s="138"/>
      <c r="K560" s="129"/>
      <c r="L560" s="129"/>
      <c r="M560" s="129"/>
      <c r="N560" s="129"/>
      <c r="O560" s="129"/>
      <c r="P560" s="129"/>
      <c r="Q560" s="129"/>
      <c r="R560" s="129"/>
    </row>
    <row r="561" spans="1:18" ht="14.25" customHeight="1">
      <c r="A561" s="129"/>
      <c r="B561" s="129"/>
      <c r="C561" s="129"/>
      <c r="D561" s="129"/>
      <c r="E561" s="129"/>
      <c r="F561" s="129"/>
      <c r="G561" s="129"/>
      <c r="H561" s="129"/>
      <c r="I561" s="129"/>
      <c r="J561" s="138"/>
      <c r="K561" s="129"/>
      <c r="L561" s="129"/>
      <c r="M561" s="129"/>
      <c r="N561" s="129"/>
      <c r="O561" s="129"/>
      <c r="P561" s="129"/>
      <c r="Q561" s="129"/>
      <c r="R561" s="129"/>
    </row>
    <row r="562" spans="1:18" ht="14.25" customHeight="1">
      <c r="A562" s="129"/>
      <c r="B562" s="129"/>
      <c r="C562" s="129"/>
      <c r="D562" s="129"/>
      <c r="E562" s="129"/>
      <c r="F562" s="129"/>
      <c r="G562" s="129"/>
      <c r="H562" s="129"/>
      <c r="I562" s="129"/>
      <c r="J562" s="138"/>
      <c r="K562" s="129"/>
      <c r="L562" s="129"/>
      <c r="M562" s="129"/>
      <c r="N562" s="129"/>
      <c r="O562" s="129"/>
      <c r="P562" s="129"/>
      <c r="Q562" s="129"/>
      <c r="R562" s="129"/>
    </row>
    <row r="563" spans="1:18" ht="14.25" customHeight="1">
      <c r="A563" s="129"/>
      <c r="B563" s="129"/>
      <c r="C563" s="129"/>
      <c r="D563" s="129"/>
      <c r="E563" s="129"/>
      <c r="F563" s="129"/>
      <c r="G563" s="129"/>
      <c r="H563" s="129"/>
      <c r="I563" s="129"/>
      <c r="J563" s="138"/>
      <c r="K563" s="129"/>
      <c r="L563" s="129"/>
      <c r="M563" s="129"/>
      <c r="N563" s="129"/>
      <c r="O563" s="129"/>
      <c r="P563" s="129"/>
      <c r="Q563" s="129"/>
      <c r="R563" s="129"/>
    </row>
    <row r="564" spans="1:18" ht="14.25" customHeight="1">
      <c r="A564" s="129"/>
      <c r="B564" s="129"/>
      <c r="C564" s="129"/>
      <c r="D564" s="129"/>
      <c r="E564" s="129"/>
      <c r="F564" s="129"/>
      <c r="G564" s="129"/>
      <c r="H564" s="129"/>
      <c r="I564" s="129"/>
      <c r="J564" s="138"/>
      <c r="K564" s="129"/>
      <c r="L564" s="129"/>
      <c r="M564" s="129"/>
      <c r="N564" s="129"/>
      <c r="O564" s="129"/>
      <c r="P564" s="129"/>
      <c r="Q564" s="129"/>
      <c r="R564" s="129"/>
    </row>
    <row r="565" spans="1:18" ht="14.25" customHeight="1">
      <c r="A565" s="129"/>
      <c r="B565" s="129"/>
      <c r="C565" s="129"/>
      <c r="D565" s="129"/>
      <c r="E565" s="129"/>
      <c r="F565" s="129"/>
      <c r="G565" s="129"/>
      <c r="H565" s="129"/>
      <c r="I565" s="129"/>
      <c r="J565" s="138"/>
      <c r="K565" s="129"/>
      <c r="L565" s="129"/>
      <c r="M565" s="129"/>
      <c r="N565" s="129"/>
      <c r="O565" s="129"/>
      <c r="P565" s="129"/>
      <c r="Q565" s="129"/>
      <c r="R565" s="129"/>
    </row>
    <row r="566" spans="1:18" ht="14.25" customHeight="1">
      <c r="A566" s="129"/>
      <c r="B566" s="129"/>
      <c r="C566" s="129"/>
      <c r="D566" s="129"/>
      <c r="E566" s="129"/>
      <c r="F566" s="129"/>
      <c r="G566" s="129"/>
      <c r="H566" s="129"/>
      <c r="I566" s="129"/>
      <c r="J566" s="138"/>
      <c r="K566" s="129"/>
      <c r="L566" s="129"/>
      <c r="M566" s="129"/>
      <c r="N566" s="129"/>
      <c r="O566" s="129"/>
      <c r="P566" s="129"/>
      <c r="Q566" s="129"/>
      <c r="R566" s="129"/>
    </row>
    <row r="567" spans="1:18" ht="14.25" customHeight="1">
      <c r="A567" s="129"/>
      <c r="B567" s="129"/>
      <c r="C567" s="129"/>
      <c r="D567" s="129"/>
      <c r="E567" s="129"/>
      <c r="F567" s="129"/>
      <c r="G567" s="129"/>
      <c r="H567" s="129"/>
      <c r="I567" s="129"/>
      <c r="J567" s="138"/>
      <c r="K567" s="129"/>
      <c r="L567" s="129"/>
      <c r="M567" s="129"/>
      <c r="N567" s="129"/>
      <c r="O567" s="129"/>
      <c r="P567" s="129"/>
      <c r="Q567" s="129"/>
      <c r="R567" s="129"/>
    </row>
    <row r="568" spans="1:18" ht="14.25" customHeight="1">
      <c r="A568" s="129"/>
      <c r="B568" s="129"/>
      <c r="C568" s="129"/>
      <c r="D568" s="129"/>
      <c r="E568" s="129"/>
      <c r="F568" s="129"/>
      <c r="G568" s="129"/>
      <c r="H568" s="129"/>
      <c r="I568" s="129"/>
      <c r="J568" s="138"/>
      <c r="K568" s="129"/>
      <c r="L568" s="129"/>
      <c r="M568" s="129"/>
      <c r="N568" s="129"/>
      <c r="O568" s="129"/>
      <c r="P568" s="129"/>
      <c r="Q568" s="129"/>
      <c r="R568" s="129"/>
    </row>
    <row r="569" spans="1:18" ht="14.25" customHeight="1">
      <c r="A569" s="129"/>
      <c r="B569" s="129"/>
      <c r="C569" s="129"/>
      <c r="D569" s="129"/>
      <c r="E569" s="129"/>
      <c r="F569" s="129"/>
      <c r="G569" s="129"/>
      <c r="H569" s="129"/>
      <c r="I569" s="129"/>
      <c r="J569" s="138"/>
      <c r="K569" s="129"/>
      <c r="L569" s="129"/>
      <c r="M569" s="129"/>
      <c r="N569" s="129"/>
      <c r="O569" s="129"/>
      <c r="P569" s="129"/>
      <c r="Q569" s="129"/>
      <c r="R569" s="129"/>
    </row>
    <row r="570" spans="1:18" ht="14.25" customHeight="1">
      <c r="A570" s="129"/>
      <c r="B570" s="129"/>
      <c r="C570" s="129"/>
      <c r="D570" s="129"/>
      <c r="E570" s="129"/>
      <c r="F570" s="129"/>
      <c r="G570" s="129"/>
      <c r="H570" s="129"/>
      <c r="I570" s="129"/>
      <c r="J570" s="138"/>
      <c r="K570" s="129"/>
      <c r="L570" s="129"/>
      <c r="M570" s="129"/>
      <c r="N570" s="129"/>
      <c r="O570" s="129"/>
      <c r="P570" s="129"/>
      <c r="Q570" s="129"/>
      <c r="R570" s="129"/>
    </row>
    <row r="571" spans="1:18" ht="14.25" customHeight="1">
      <c r="A571" s="129"/>
      <c r="B571" s="129"/>
      <c r="C571" s="129"/>
      <c r="D571" s="129"/>
      <c r="E571" s="129"/>
      <c r="F571" s="129"/>
      <c r="G571" s="129"/>
      <c r="H571" s="129"/>
      <c r="I571" s="129"/>
      <c r="J571" s="138"/>
      <c r="K571" s="129"/>
      <c r="L571" s="129"/>
      <c r="M571" s="129"/>
      <c r="N571" s="129"/>
      <c r="O571" s="129"/>
      <c r="P571" s="129"/>
      <c r="Q571" s="129"/>
      <c r="R571" s="129"/>
    </row>
    <row r="572" spans="1:18" ht="14.25" customHeight="1">
      <c r="A572" s="129"/>
      <c r="B572" s="129"/>
      <c r="C572" s="129"/>
      <c r="D572" s="129"/>
      <c r="E572" s="129"/>
      <c r="F572" s="129"/>
      <c r="G572" s="129"/>
      <c r="H572" s="129"/>
      <c r="I572" s="129"/>
      <c r="J572" s="138"/>
      <c r="K572" s="129"/>
      <c r="L572" s="129"/>
      <c r="M572" s="129"/>
      <c r="N572" s="129"/>
      <c r="O572" s="129"/>
      <c r="P572" s="129"/>
      <c r="Q572" s="129"/>
      <c r="R572" s="129"/>
    </row>
    <row r="573" spans="1:18" ht="14.25" customHeight="1">
      <c r="A573" s="129"/>
      <c r="B573" s="129"/>
      <c r="C573" s="129"/>
      <c r="D573" s="129"/>
      <c r="E573" s="129"/>
      <c r="F573" s="129"/>
      <c r="G573" s="129"/>
      <c r="H573" s="129"/>
      <c r="I573" s="129"/>
      <c r="J573" s="138"/>
      <c r="K573" s="129"/>
      <c r="L573" s="129"/>
      <c r="M573" s="129"/>
      <c r="N573" s="129"/>
      <c r="O573" s="129"/>
      <c r="P573" s="129"/>
      <c r="Q573" s="129"/>
      <c r="R573" s="129"/>
    </row>
    <row r="574" spans="1:18" ht="14.25" customHeight="1">
      <c r="A574" s="129"/>
      <c r="B574" s="129"/>
      <c r="C574" s="129"/>
      <c r="D574" s="129"/>
      <c r="E574" s="129"/>
      <c r="F574" s="129"/>
      <c r="G574" s="129"/>
      <c r="H574" s="129"/>
      <c r="I574" s="129"/>
      <c r="J574" s="138"/>
      <c r="K574" s="129"/>
      <c r="L574" s="129"/>
      <c r="M574" s="129"/>
      <c r="N574" s="129"/>
      <c r="O574" s="129"/>
      <c r="P574" s="129"/>
      <c r="Q574" s="129"/>
      <c r="R574" s="129"/>
    </row>
    <row r="575" spans="1:18" ht="14.25" customHeight="1">
      <c r="A575" s="129"/>
      <c r="B575" s="129"/>
      <c r="C575" s="129"/>
      <c r="D575" s="129"/>
      <c r="E575" s="129"/>
      <c r="F575" s="129"/>
      <c r="G575" s="129"/>
      <c r="H575" s="129"/>
      <c r="I575" s="129"/>
      <c r="J575" s="138"/>
      <c r="K575" s="129"/>
      <c r="L575" s="129"/>
      <c r="M575" s="129"/>
      <c r="N575" s="129"/>
      <c r="O575" s="129"/>
      <c r="P575" s="129"/>
      <c r="Q575" s="129"/>
      <c r="R575" s="129"/>
    </row>
    <row r="576" spans="1:18" ht="14.25" customHeight="1">
      <c r="A576" s="129"/>
      <c r="B576" s="129"/>
      <c r="C576" s="129"/>
      <c r="D576" s="129"/>
      <c r="E576" s="129"/>
      <c r="F576" s="129"/>
      <c r="G576" s="129"/>
      <c r="H576" s="129"/>
      <c r="I576" s="129"/>
      <c r="J576" s="138"/>
      <c r="K576" s="129"/>
      <c r="L576" s="129"/>
      <c r="M576" s="129"/>
      <c r="N576" s="129"/>
      <c r="O576" s="129"/>
      <c r="P576" s="129"/>
      <c r="Q576" s="129"/>
      <c r="R576" s="129"/>
    </row>
    <row r="577" spans="1:18" ht="14.25" customHeight="1">
      <c r="A577" s="129"/>
      <c r="B577" s="129"/>
      <c r="C577" s="129"/>
      <c r="D577" s="129"/>
      <c r="E577" s="129"/>
      <c r="F577" s="129"/>
      <c r="G577" s="129"/>
      <c r="H577" s="129"/>
      <c r="I577" s="129"/>
      <c r="J577" s="138"/>
      <c r="K577" s="129"/>
      <c r="L577" s="129"/>
      <c r="M577" s="129"/>
      <c r="N577" s="129"/>
      <c r="O577" s="129"/>
      <c r="P577" s="129"/>
      <c r="Q577" s="129"/>
      <c r="R577" s="129"/>
    </row>
    <row r="578" spans="1:18" ht="14.25" customHeight="1">
      <c r="A578" s="129"/>
      <c r="B578" s="129"/>
      <c r="C578" s="129"/>
      <c r="D578" s="129"/>
      <c r="E578" s="129"/>
      <c r="F578" s="129"/>
      <c r="G578" s="129"/>
      <c r="H578" s="129"/>
      <c r="I578" s="129"/>
      <c r="J578" s="138"/>
      <c r="K578" s="129"/>
      <c r="L578" s="129"/>
      <c r="M578" s="129"/>
      <c r="N578" s="129"/>
      <c r="O578" s="129"/>
      <c r="P578" s="129"/>
      <c r="Q578" s="129"/>
      <c r="R578" s="129"/>
    </row>
    <row r="579" spans="1:18" ht="14.25" customHeight="1">
      <c r="A579" s="129"/>
      <c r="B579" s="129"/>
      <c r="C579" s="129"/>
      <c r="D579" s="129"/>
      <c r="E579" s="129"/>
      <c r="F579" s="129"/>
      <c r="G579" s="129"/>
      <c r="H579" s="129"/>
      <c r="I579" s="129"/>
      <c r="J579" s="138"/>
      <c r="K579" s="129"/>
      <c r="L579" s="129"/>
      <c r="M579" s="129"/>
      <c r="N579" s="129"/>
      <c r="O579" s="129"/>
      <c r="P579" s="129"/>
      <c r="Q579" s="129"/>
      <c r="R579" s="129"/>
    </row>
    <row r="580" spans="1:18" ht="14.25" customHeight="1">
      <c r="A580" s="129"/>
      <c r="B580" s="129"/>
      <c r="C580" s="129"/>
      <c r="D580" s="129"/>
      <c r="E580" s="129"/>
      <c r="F580" s="129"/>
      <c r="G580" s="129"/>
      <c r="H580" s="129"/>
      <c r="I580" s="129"/>
      <c r="J580" s="138"/>
      <c r="K580" s="129"/>
      <c r="L580" s="129"/>
      <c r="M580" s="129"/>
      <c r="N580" s="129"/>
      <c r="O580" s="129"/>
      <c r="P580" s="129"/>
      <c r="Q580" s="129"/>
      <c r="R580" s="129"/>
    </row>
    <row r="581" spans="1:18" ht="14.25" customHeight="1">
      <c r="A581" s="129"/>
      <c r="B581" s="129"/>
      <c r="C581" s="129"/>
      <c r="D581" s="129"/>
      <c r="E581" s="129"/>
      <c r="F581" s="129"/>
      <c r="G581" s="129"/>
      <c r="H581" s="129"/>
      <c r="I581" s="129"/>
      <c r="J581" s="138"/>
      <c r="K581" s="129"/>
      <c r="L581" s="129"/>
      <c r="M581" s="129"/>
      <c r="N581" s="129"/>
      <c r="O581" s="129"/>
      <c r="P581" s="129"/>
      <c r="Q581" s="129"/>
      <c r="R581" s="129"/>
    </row>
    <row r="582" spans="1:18" ht="14.25" customHeight="1">
      <c r="A582" s="129"/>
      <c r="B582" s="129"/>
      <c r="C582" s="129"/>
      <c r="D582" s="129"/>
      <c r="E582" s="129"/>
      <c r="F582" s="129"/>
      <c r="G582" s="129"/>
      <c r="H582" s="129"/>
      <c r="I582" s="129"/>
      <c r="J582" s="138"/>
      <c r="K582" s="129"/>
      <c r="L582" s="129"/>
      <c r="M582" s="129"/>
      <c r="N582" s="129"/>
      <c r="O582" s="129"/>
      <c r="P582" s="129"/>
      <c r="Q582" s="129"/>
      <c r="R582" s="129"/>
    </row>
    <row r="583" spans="1:18" ht="14.25" customHeight="1">
      <c r="A583" s="129"/>
      <c r="B583" s="129"/>
      <c r="C583" s="129"/>
      <c r="D583" s="129"/>
      <c r="E583" s="129"/>
      <c r="F583" s="129"/>
      <c r="G583" s="129"/>
      <c r="H583" s="129"/>
      <c r="I583" s="129"/>
      <c r="J583" s="138"/>
      <c r="K583" s="129"/>
      <c r="L583" s="129"/>
      <c r="M583" s="129"/>
      <c r="N583" s="129"/>
      <c r="O583" s="129"/>
      <c r="P583" s="129"/>
      <c r="Q583" s="129"/>
      <c r="R583" s="129"/>
    </row>
    <row r="584" spans="1:18" ht="14.25" customHeight="1">
      <c r="A584" s="129"/>
      <c r="B584" s="129"/>
      <c r="C584" s="129"/>
      <c r="D584" s="129"/>
      <c r="E584" s="129"/>
      <c r="F584" s="129"/>
      <c r="G584" s="129"/>
      <c r="H584" s="129"/>
      <c r="I584" s="129"/>
      <c r="J584" s="138"/>
      <c r="K584" s="129"/>
      <c r="L584" s="129"/>
      <c r="M584" s="129"/>
      <c r="N584" s="129"/>
      <c r="O584" s="129"/>
      <c r="P584" s="129"/>
      <c r="Q584" s="129"/>
      <c r="R584" s="129"/>
    </row>
    <row r="585" spans="1:18" ht="14.25" customHeight="1">
      <c r="A585" s="129"/>
      <c r="B585" s="129"/>
      <c r="C585" s="129"/>
      <c r="D585" s="129"/>
      <c r="E585" s="129"/>
      <c r="F585" s="129"/>
      <c r="G585" s="129"/>
      <c r="H585" s="129"/>
      <c r="I585" s="129"/>
      <c r="J585" s="138"/>
      <c r="K585" s="129"/>
      <c r="L585" s="129"/>
      <c r="M585" s="129"/>
      <c r="N585" s="129"/>
      <c r="O585" s="129"/>
      <c r="P585" s="129"/>
      <c r="Q585" s="129"/>
      <c r="R585" s="129"/>
    </row>
    <row r="586" spans="1:18" ht="14.25" customHeight="1">
      <c r="A586" s="129"/>
      <c r="B586" s="129"/>
      <c r="C586" s="129"/>
      <c r="D586" s="129"/>
      <c r="E586" s="129"/>
      <c r="F586" s="129"/>
      <c r="G586" s="129"/>
      <c r="H586" s="129"/>
      <c r="I586" s="129"/>
      <c r="J586" s="138"/>
      <c r="K586" s="129"/>
      <c r="L586" s="129"/>
      <c r="M586" s="129"/>
      <c r="N586" s="129"/>
      <c r="O586" s="129"/>
      <c r="P586" s="129"/>
      <c r="Q586" s="129"/>
      <c r="R586" s="129"/>
    </row>
    <row r="587" spans="1:18" ht="14.25" customHeight="1">
      <c r="A587" s="129"/>
      <c r="B587" s="129"/>
      <c r="C587" s="129"/>
      <c r="D587" s="129"/>
      <c r="E587" s="129"/>
      <c r="F587" s="129"/>
      <c r="G587" s="129"/>
      <c r="H587" s="129"/>
      <c r="I587" s="129"/>
      <c r="J587" s="138"/>
      <c r="K587" s="129"/>
      <c r="L587" s="129"/>
      <c r="M587" s="129"/>
      <c r="N587" s="129"/>
      <c r="O587" s="129"/>
      <c r="P587" s="129"/>
      <c r="Q587" s="129"/>
      <c r="R587" s="129"/>
    </row>
    <row r="588" spans="1:18" ht="14.25" customHeight="1">
      <c r="A588" s="129"/>
      <c r="B588" s="129"/>
      <c r="C588" s="129"/>
      <c r="D588" s="129"/>
      <c r="E588" s="129"/>
      <c r="F588" s="129"/>
      <c r="G588" s="129"/>
      <c r="H588" s="129"/>
      <c r="I588" s="129"/>
      <c r="J588" s="138"/>
      <c r="K588" s="129"/>
      <c r="L588" s="129"/>
      <c r="M588" s="129"/>
      <c r="N588" s="129"/>
      <c r="O588" s="129"/>
      <c r="P588" s="129"/>
      <c r="Q588" s="129"/>
      <c r="R588" s="129"/>
    </row>
    <row r="589" spans="1:18" ht="14.25" customHeight="1">
      <c r="A589" s="129"/>
      <c r="B589" s="129"/>
      <c r="C589" s="129"/>
      <c r="D589" s="129"/>
      <c r="E589" s="129"/>
      <c r="F589" s="129"/>
      <c r="G589" s="129"/>
      <c r="H589" s="129"/>
      <c r="I589" s="129"/>
      <c r="J589" s="138"/>
      <c r="K589" s="129"/>
      <c r="L589" s="129"/>
      <c r="M589" s="129"/>
      <c r="N589" s="129"/>
      <c r="O589" s="129"/>
      <c r="P589" s="129"/>
      <c r="Q589" s="129"/>
      <c r="R589" s="129"/>
    </row>
    <row r="590" spans="1:18" ht="14.25" customHeight="1">
      <c r="A590" s="129"/>
      <c r="B590" s="129"/>
      <c r="C590" s="129"/>
      <c r="D590" s="129"/>
      <c r="E590" s="129"/>
      <c r="F590" s="129"/>
      <c r="G590" s="129"/>
      <c r="H590" s="129"/>
      <c r="I590" s="129"/>
      <c r="J590" s="138"/>
      <c r="K590" s="129"/>
      <c r="L590" s="129"/>
      <c r="M590" s="129"/>
      <c r="N590" s="129"/>
      <c r="O590" s="129"/>
      <c r="P590" s="129"/>
      <c r="Q590" s="129"/>
      <c r="R590" s="129"/>
    </row>
    <row r="591" spans="1:18" ht="14.25" customHeight="1">
      <c r="A591" s="129"/>
      <c r="B591" s="129"/>
      <c r="C591" s="129"/>
      <c r="D591" s="129"/>
      <c r="E591" s="129"/>
      <c r="F591" s="129"/>
      <c r="G591" s="129"/>
      <c r="H591" s="129"/>
      <c r="I591" s="129"/>
      <c r="J591" s="138"/>
      <c r="K591" s="129"/>
      <c r="L591" s="129"/>
      <c r="M591" s="129"/>
      <c r="N591" s="129"/>
      <c r="O591" s="129"/>
      <c r="P591" s="129"/>
      <c r="Q591" s="129"/>
      <c r="R591" s="129"/>
    </row>
    <row r="592" spans="1:18" ht="14.25" customHeight="1">
      <c r="A592" s="129"/>
      <c r="B592" s="129"/>
      <c r="C592" s="129"/>
      <c r="D592" s="129"/>
      <c r="E592" s="129"/>
      <c r="F592" s="129"/>
      <c r="G592" s="129"/>
      <c r="H592" s="129"/>
      <c r="I592" s="129"/>
      <c r="J592" s="138"/>
      <c r="K592" s="129"/>
      <c r="L592" s="129"/>
      <c r="M592" s="129"/>
      <c r="N592" s="129"/>
      <c r="O592" s="129"/>
      <c r="P592" s="129"/>
      <c r="Q592" s="129"/>
      <c r="R592" s="129"/>
    </row>
    <row r="593" spans="1:18" ht="14.25" customHeight="1">
      <c r="A593" s="129"/>
      <c r="B593" s="129"/>
      <c r="C593" s="129"/>
      <c r="D593" s="129"/>
      <c r="E593" s="129"/>
      <c r="F593" s="129"/>
      <c r="G593" s="129"/>
      <c r="H593" s="129"/>
      <c r="I593" s="129"/>
      <c r="J593" s="138"/>
      <c r="K593" s="129"/>
      <c r="L593" s="129"/>
      <c r="M593" s="129"/>
      <c r="N593" s="129"/>
      <c r="O593" s="129"/>
      <c r="P593" s="129"/>
      <c r="Q593" s="129"/>
      <c r="R593" s="129"/>
    </row>
    <row r="594" spans="1:18" ht="14.25" customHeight="1">
      <c r="A594" s="129"/>
      <c r="B594" s="129"/>
      <c r="C594" s="129"/>
      <c r="D594" s="129"/>
      <c r="E594" s="129"/>
      <c r="F594" s="129"/>
      <c r="G594" s="129"/>
      <c r="H594" s="129"/>
      <c r="I594" s="129"/>
      <c r="J594" s="138"/>
      <c r="K594" s="129"/>
      <c r="L594" s="129"/>
      <c r="M594" s="129"/>
      <c r="N594" s="129"/>
      <c r="O594" s="129"/>
      <c r="P594" s="129"/>
      <c r="Q594" s="129"/>
      <c r="R594" s="129"/>
    </row>
    <row r="595" spans="1:18" ht="14.25" customHeight="1">
      <c r="A595" s="129"/>
      <c r="B595" s="129"/>
      <c r="C595" s="129"/>
      <c r="D595" s="129"/>
      <c r="E595" s="129"/>
      <c r="F595" s="129"/>
      <c r="G595" s="129"/>
      <c r="H595" s="129"/>
      <c r="I595" s="129"/>
      <c r="J595" s="138"/>
      <c r="K595" s="129"/>
      <c r="L595" s="129"/>
      <c r="M595" s="129"/>
      <c r="N595" s="129"/>
      <c r="O595" s="129"/>
      <c r="P595" s="129"/>
      <c r="Q595" s="129"/>
      <c r="R595" s="129"/>
    </row>
    <row r="596" spans="1:18" ht="14.25" customHeight="1">
      <c r="A596" s="129"/>
      <c r="B596" s="129"/>
      <c r="C596" s="129"/>
      <c r="D596" s="129"/>
      <c r="E596" s="129"/>
      <c r="F596" s="129"/>
      <c r="G596" s="129"/>
      <c r="H596" s="129"/>
      <c r="I596" s="129"/>
      <c r="J596" s="138"/>
      <c r="K596" s="129"/>
      <c r="L596" s="129"/>
      <c r="M596" s="129"/>
      <c r="N596" s="129"/>
      <c r="O596" s="129"/>
      <c r="P596" s="129"/>
      <c r="Q596" s="129"/>
      <c r="R596" s="129"/>
    </row>
    <row r="597" spans="1:18" ht="14.25" customHeight="1">
      <c r="A597" s="129"/>
      <c r="B597" s="129"/>
      <c r="C597" s="129"/>
      <c r="D597" s="129"/>
      <c r="E597" s="129"/>
      <c r="F597" s="129"/>
      <c r="G597" s="129"/>
      <c r="H597" s="129"/>
      <c r="I597" s="129"/>
      <c r="J597" s="138"/>
      <c r="K597" s="129"/>
      <c r="L597" s="129"/>
      <c r="M597" s="129"/>
      <c r="N597" s="129"/>
      <c r="O597" s="129"/>
      <c r="P597" s="129"/>
      <c r="Q597" s="129"/>
      <c r="R597" s="129"/>
    </row>
    <row r="598" spans="1:18" ht="14.25" customHeight="1">
      <c r="A598" s="129"/>
      <c r="B598" s="129"/>
      <c r="C598" s="129"/>
      <c r="D598" s="129"/>
      <c r="E598" s="129"/>
      <c r="F598" s="129"/>
      <c r="G598" s="129"/>
      <c r="H598" s="129"/>
      <c r="I598" s="129"/>
      <c r="J598" s="138"/>
      <c r="K598" s="129"/>
      <c r="L598" s="129"/>
      <c r="M598" s="129"/>
      <c r="N598" s="129"/>
      <c r="O598" s="129"/>
      <c r="P598" s="129"/>
      <c r="Q598" s="129"/>
      <c r="R598" s="129"/>
    </row>
    <row r="599" spans="1:18" ht="14.25" customHeight="1">
      <c r="A599" s="129"/>
      <c r="B599" s="129"/>
      <c r="C599" s="129"/>
      <c r="D599" s="129"/>
      <c r="E599" s="129"/>
      <c r="F599" s="129"/>
      <c r="G599" s="129"/>
      <c r="H599" s="129"/>
      <c r="I599" s="129"/>
      <c r="J599" s="138"/>
      <c r="K599" s="129"/>
      <c r="L599" s="129"/>
      <c r="M599" s="129"/>
      <c r="N599" s="129"/>
      <c r="O599" s="129"/>
      <c r="P599" s="129"/>
      <c r="Q599" s="129"/>
      <c r="R599" s="129"/>
    </row>
    <row r="600" spans="1:18" ht="14.25" customHeight="1">
      <c r="A600" s="129"/>
      <c r="B600" s="129"/>
      <c r="C600" s="129"/>
      <c r="D600" s="129"/>
      <c r="E600" s="129"/>
      <c r="F600" s="129"/>
      <c r="G600" s="129"/>
      <c r="H600" s="129"/>
      <c r="I600" s="129"/>
      <c r="J600" s="138"/>
      <c r="K600" s="129"/>
      <c r="L600" s="129"/>
      <c r="M600" s="129"/>
      <c r="N600" s="129"/>
      <c r="O600" s="129"/>
      <c r="P600" s="129"/>
      <c r="Q600" s="129"/>
      <c r="R600" s="129"/>
    </row>
    <row r="601" spans="1:18" ht="14.25" customHeight="1">
      <c r="A601" s="129"/>
      <c r="B601" s="129"/>
      <c r="C601" s="129"/>
      <c r="D601" s="129"/>
      <c r="E601" s="129"/>
      <c r="F601" s="129"/>
      <c r="G601" s="129"/>
      <c r="H601" s="129"/>
      <c r="I601" s="129"/>
      <c r="J601" s="138"/>
      <c r="K601" s="129"/>
      <c r="L601" s="129"/>
      <c r="M601" s="129"/>
      <c r="N601" s="129"/>
      <c r="O601" s="129"/>
      <c r="P601" s="129"/>
      <c r="Q601" s="129"/>
      <c r="R601" s="129"/>
    </row>
    <row r="602" spans="1:18" ht="14.25" customHeight="1">
      <c r="A602" s="129"/>
      <c r="B602" s="129"/>
      <c r="C602" s="129"/>
      <c r="D602" s="129"/>
      <c r="E602" s="129"/>
      <c r="F602" s="129"/>
      <c r="G602" s="129"/>
      <c r="H602" s="129"/>
      <c r="I602" s="129"/>
      <c r="J602" s="138"/>
      <c r="K602" s="129"/>
      <c r="L602" s="129"/>
      <c r="M602" s="129"/>
      <c r="N602" s="129"/>
      <c r="O602" s="129"/>
      <c r="P602" s="129"/>
      <c r="Q602" s="129"/>
      <c r="R602" s="129"/>
    </row>
    <row r="603" spans="1:18" ht="14.25" customHeight="1">
      <c r="A603" s="129"/>
      <c r="B603" s="129"/>
      <c r="C603" s="129"/>
      <c r="D603" s="129"/>
      <c r="E603" s="129"/>
      <c r="F603" s="129"/>
      <c r="G603" s="129"/>
      <c r="H603" s="129"/>
      <c r="I603" s="129"/>
      <c r="J603" s="138"/>
      <c r="K603" s="129"/>
      <c r="L603" s="129"/>
      <c r="M603" s="129"/>
      <c r="N603" s="129"/>
      <c r="O603" s="129"/>
      <c r="P603" s="129"/>
      <c r="Q603" s="129"/>
      <c r="R603" s="129"/>
    </row>
    <row r="604" spans="1:18" ht="14.25" customHeight="1">
      <c r="A604" s="129"/>
      <c r="B604" s="129"/>
      <c r="C604" s="129"/>
      <c r="D604" s="129"/>
      <c r="E604" s="129"/>
      <c r="F604" s="129"/>
      <c r="G604" s="129"/>
      <c r="H604" s="129"/>
      <c r="I604" s="129"/>
      <c r="J604" s="138"/>
      <c r="K604" s="129"/>
      <c r="L604" s="129"/>
      <c r="M604" s="129"/>
      <c r="N604" s="129"/>
      <c r="O604" s="129"/>
      <c r="P604" s="129"/>
      <c r="Q604" s="129"/>
      <c r="R604" s="129"/>
    </row>
    <row r="605" spans="1:18" ht="14.25" customHeight="1">
      <c r="A605" s="129"/>
      <c r="B605" s="129"/>
      <c r="C605" s="129"/>
      <c r="D605" s="129"/>
      <c r="E605" s="129"/>
      <c r="F605" s="129"/>
      <c r="G605" s="129"/>
      <c r="H605" s="129"/>
      <c r="I605" s="129"/>
      <c r="J605" s="138"/>
      <c r="K605" s="129"/>
      <c r="L605" s="129"/>
      <c r="M605" s="129"/>
      <c r="N605" s="129"/>
      <c r="O605" s="129"/>
      <c r="P605" s="129"/>
      <c r="Q605" s="129"/>
      <c r="R605" s="129"/>
    </row>
    <row r="606" spans="1:18" ht="14.25" customHeight="1">
      <c r="A606" s="129"/>
      <c r="B606" s="129"/>
      <c r="C606" s="129"/>
      <c r="D606" s="129"/>
      <c r="E606" s="129"/>
      <c r="F606" s="129"/>
      <c r="G606" s="129"/>
      <c r="H606" s="129"/>
      <c r="I606" s="129"/>
      <c r="J606" s="138"/>
      <c r="K606" s="129"/>
      <c r="L606" s="129"/>
      <c r="M606" s="129"/>
      <c r="N606" s="129"/>
      <c r="O606" s="129"/>
      <c r="P606" s="129"/>
      <c r="Q606" s="129"/>
      <c r="R606" s="129"/>
    </row>
    <row r="607" spans="1:18" ht="14.25" customHeight="1">
      <c r="A607" s="129"/>
      <c r="B607" s="129"/>
      <c r="C607" s="129"/>
      <c r="D607" s="129"/>
      <c r="E607" s="129"/>
      <c r="F607" s="129"/>
      <c r="G607" s="129"/>
      <c r="H607" s="129"/>
      <c r="I607" s="129"/>
      <c r="J607" s="138"/>
      <c r="K607" s="129"/>
      <c r="L607" s="129"/>
      <c r="M607" s="129"/>
      <c r="N607" s="129"/>
      <c r="O607" s="129"/>
      <c r="P607" s="129"/>
      <c r="Q607" s="129"/>
      <c r="R607" s="129"/>
    </row>
    <row r="608" spans="1:18" ht="14.25" customHeight="1">
      <c r="A608" s="129"/>
      <c r="B608" s="129"/>
      <c r="C608" s="129"/>
      <c r="D608" s="129"/>
      <c r="E608" s="129"/>
      <c r="F608" s="129"/>
      <c r="G608" s="129"/>
      <c r="H608" s="129"/>
      <c r="I608" s="129"/>
      <c r="J608" s="138"/>
      <c r="K608" s="129"/>
      <c r="L608" s="129"/>
      <c r="M608" s="129"/>
      <c r="N608" s="129"/>
      <c r="O608" s="129"/>
      <c r="P608" s="129"/>
      <c r="Q608" s="129"/>
      <c r="R608" s="129"/>
    </row>
    <row r="609" spans="1:18" ht="14.25" customHeight="1">
      <c r="A609" s="129"/>
      <c r="B609" s="129"/>
      <c r="C609" s="129"/>
      <c r="D609" s="129"/>
      <c r="E609" s="129"/>
      <c r="F609" s="129"/>
      <c r="G609" s="129"/>
      <c r="H609" s="129"/>
      <c r="I609" s="129"/>
      <c r="J609" s="138"/>
      <c r="K609" s="129"/>
      <c r="L609" s="129"/>
      <c r="M609" s="129"/>
      <c r="N609" s="129"/>
      <c r="O609" s="129"/>
      <c r="P609" s="129"/>
      <c r="Q609" s="129"/>
      <c r="R609" s="129"/>
    </row>
    <row r="610" spans="1:18" ht="14.25" customHeight="1">
      <c r="A610" s="129"/>
      <c r="B610" s="129"/>
      <c r="C610" s="129"/>
      <c r="D610" s="129"/>
      <c r="E610" s="129"/>
      <c r="F610" s="129"/>
      <c r="G610" s="129"/>
      <c r="H610" s="129"/>
      <c r="I610" s="129"/>
      <c r="J610" s="138"/>
      <c r="K610" s="129"/>
      <c r="L610" s="129"/>
      <c r="M610" s="129"/>
      <c r="N610" s="129"/>
      <c r="O610" s="129"/>
      <c r="P610" s="129"/>
      <c r="Q610" s="129"/>
      <c r="R610" s="129"/>
    </row>
    <row r="611" spans="1:18" ht="14.25" customHeight="1">
      <c r="A611" s="129"/>
      <c r="B611" s="129"/>
      <c r="C611" s="129"/>
      <c r="D611" s="129"/>
      <c r="E611" s="129"/>
      <c r="F611" s="129"/>
      <c r="G611" s="129"/>
      <c r="H611" s="129"/>
      <c r="I611" s="129"/>
      <c r="J611" s="138"/>
      <c r="K611" s="129"/>
      <c r="L611" s="129"/>
      <c r="M611" s="129"/>
      <c r="N611" s="129"/>
      <c r="O611" s="129"/>
      <c r="P611" s="129"/>
      <c r="Q611" s="129"/>
      <c r="R611" s="129"/>
    </row>
    <row r="612" spans="1:18" ht="14.25" customHeight="1">
      <c r="A612" s="129"/>
      <c r="B612" s="129"/>
      <c r="C612" s="129"/>
      <c r="D612" s="129"/>
      <c r="E612" s="129"/>
      <c r="F612" s="129"/>
      <c r="G612" s="129"/>
      <c r="H612" s="129"/>
      <c r="I612" s="129"/>
      <c r="J612" s="138"/>
      <c r="K612" s="129"/>
      <c r="L612" s="129"/>
      <c r="M612" s="129"/>
      <c r="N612" s="129"/>
      <c r="O612" s="129"/>
      <c r="P612" s="129"/>
      <c r="Q612" s="129"/>
      <c r="R612" s="129"/>
    </row>
    <row r="613" spans="1:18" ht="14.25" customHeight="1">
      <c r="A613" s="129"/>
      <c r="B613" s="129"/>
      <c r="C613" s="129"/>
      <c r="D613" s="129"/>
      <c r="E613" s="129"/>
      <c r="F613" s="129"/>
      <c r="G613" s="129"/>
      <c r="H613" s="129"/>
      <c r="I613" s="129"/>
      <c r="J613" s="138"/>
      <c r="K613" s="129"/>
      <c r="L613" s="129"/>
      <c r="M613" s="129"/>
      <c r="N613" s="129"/>
      <c r="O613" s="129"/>
      <c r="P613" s="129"/>
      <c r="Q613" s="129"/>
      <c r="R613" s="129"/>
    </row>
    <row r="614" spans="1:18" ht="14.25" customHeight="1">
      <c r="A614" s="129"/>
      <c r="B614" s="129"/>
      <c r="C614" s="129"/>
      <c r="D614" s="129"/>
      <c r="E614" s="129"/>
      <c r="F614" s="129"/>
      <c r="G614" s="129"/>
      <c r="H614" s="129"/>
      <c r="I614" s="129"/>
      <c r="J614" s="138"/>
      <c r="K614" s="129"/>
      <c r="L614" s="129"/>
      <c r="M614" s="129"/>
      <c r="N614" s="129"/>
      <c r="O614" s="129"/>
      <c r="P614" s="129"/>
      <c r="Q614" s="129"/>
      <c r="R614" s="129"/>
    </row>
    <row r="615" spans="1:18" ht="14.25" customHeight="1">
      <c r="A615" s="129"/>
      <c r="B615" s="129"/>
      <c r="C615" s="129"/>
      <c r="D615" s="129"/>
      <c r="E615" s="129"/>
      <c r="F615" s="129"/>
      <c r="G615" s="129"/>
      <c r="H615" s="129"/>
      <c r="I615" s="129"/>
      <c r="J615" s="138"/>
      <c r="K615" s="129"/>
      <c r="L615" s="129"/>
      <c r="M615" s="129"/>
      <c r="N615" s="129"/>
      <c r="O615" s="129"/>
      <c r="P615" s="129"/>
      <c r="Q615" s="129"/>
      <c r="R615" s="129"/>
    </row>
    <row r="616" spans="1:18" ht="14.25" customHeight="1">
      <c r="A616" s="129"/>
      <c r="B616" s="129"/>
      <c r="C616" s="129"/>
      <c r="D616" s="129"/>
      <c r="E616" s="129"/>
      <c r="F616" s="129"/>
      <c r="G616" s="129"/>
      <c r="H616" s="129"/>
      <c r="I616" s="129"/>
      <c r="J616" s="138"/>
      <c r="K616" s="129"/>
      <c r="L616" s="129"/>
      <c r="M616" s="129"/>
      <c r="N616" s="129"/>
      <c r="O616" s="129"/>
      <c r="P616" s="129"/>
      <c r="Q616" s="129"/>
      <c r="R616" s="129"/>
    </row>
    <row r="617" spans="1:18" ht="14.25" customHeight="1">
      <c r="A617" s="129"/>
      <c r="B617" s="129"/>
      <c r="C617" s="129"/>
      <c r="D617" s="129"/>
      <c r="E617" s="129"/>
      <c r="F617" s="129"/>
      <c r="G617" s="129"/>
      <c r="H617" s="129"/>
      <c r="I617" s="129"/>
      <c r="J617" s="138"/>
      <c r="K617" s="129"/>
      <c r="L617" s="129"/>
      <c r="M617" s="129"/>
      <c r="N617" s="129"/>
      <c r="O617" s="129"/>
      <c r="P617" s="129"/>
      <c r="Q617" s="129"/>
      <c r="R617" s="129"/>
    </row>
    <row r="618" spans="1:18" ht="14.25" customHeight="1">
      <c r="A618" s="129"/>
      <c r="B618" s="129"/>
      <c r="C618" s="129"/>
      <c r="D618" s="129"/>
      <c r="E618" s="129"/>
      <c r="F618" s="129"/>
      <c r="G618" s="129"/>
      <c r="H618" s="129"/>
      <c r="I618" s="129"/>
      <c r="J618" s="138"/>
      <c r="K618" s="129"/>
      <c r="L618" s="129"/>
      <c r="M618" s="129"/>
      <c r="N618" s="129"/>
      <c r="O618" s="129"/>
      <c r="P618" s="129"/>
      <c r="Q618" s="129"/>
      <c r="R618" s="129"/>
    </row>
    <row r="619" spans="1:18" ht="14.25" customHeight="1">
      <c r="A619" s="129"/>
      <c r="B619" s="129"/>
      <c r="C619" s="129"/>
      <c r="D619" s="129"/>
      <c r="E619" s="129"/>
      <c r="F619" s="129"/>
      <c r="G619" s="129"/>
      <c r="H619" s="129"/>
      <c r="I619" s="129"/>
      <c r="J619" s="138"/>
      <c r="K619" s="129"/>
      <c r="L619" s="129"/>
      <c r="M619" s="129"/>
      <c r="N619" s="129"/>
      <c r="O619" s="129"/>
      <c r="P619" s="129"/>
      <c r="Q619" s="129"/>
      <c r="R619" s="129"/>
    </row>
    <row r="620" spans="1:18" ht="14.25" customHeight="1">
      <c r="A620" s="129"/>
      <c r="B620" s="129"/>
      <c r="C620" s="129"/>
      <c r="D620" s="129"/>
      <c r="E620" s="129"/>
      <c r="F620" s="129"/>
      <c r="G620" s="129"/>
      <c r="H620" s="129"/>
      <c r="I620" s="129"/>
      <c r="J620" s="138"/>
      <c r="K620" s="129"/>
      <c r="L620" s="129"/>
      <c r="M620" s="129"/>
      <c r="N620" s="129"/>
      <c r="O620" s="129"/>
      <c r="P620" s="129"/>
      <c r="Q620" s="129"/>
      <c r="R620" s="129"/>
    </row>
    <row r="621" spans="1:18" ht="14.25" customHeight="1">
      <c r="A621" s="129"/>
      <c r="B621" s="129"/>
      <c r="C621" s="129"/>
      <c r="D621" s="129"/>
      <c r="E621" s="129"/>
      <c r="F621" s="129"/>
      <c r="G621" s="129"/>
      <c r="H621" s="129"/>
      <c r="I621" s="129"/>
      <c r="J621" s="138"/>
      <c r="K621" s="129"/>
      <c r="L621" s="129"/>
      <c r="M621" s="129"/>
      <c r="N621" s="129"/>
      <c r="O621" s="129"/>
      <c r="P621" s="129"/>
      <c r="Q621" s="129"/>
      <c r="R621" s="129"/>
    </row>
    <row r="622" spans="1:18" ht="14.25" customHeight="1">
      <c r="A622" s="129"/>
      <c r="B622" s="129"/>
      <c r="C622" s="129"/>
      <c r="D622" s="129"/>
      <c r="E622" s="129"/>
      <c r="F622" s="129"/>
      <c r="G622" s="129"/>
      <c r="H622" s="129"/>
      <c r="I622" s="129"/>
      <c r="J622" s="138"/>
      <c r="K622" s="129"/>
      <c r="L622" s="129"/>
      <c r="M622" s="129"/>
      <c r="N622" s="129"/>
      <c r="O622" s="129"/>
      <c r="P622" s="129"/>
      <c r="Q622" s="129"/>
      <c r="R622" s="129"/>
    </row>
    <row r="623" spans="1:18" ht="14.25" customHeight="1">
      <c r="A623" s="129"/>
      <c r="B623" s="129"/>
      <c r="C623" s="129"/>
      <c r="D623" s="129"/>
      <c r="E623" s="129"/>
      <c r="F623" s="129"/>
      <c r="G623" s="129"/>
      <c r="H623" s="129"/>
      <c r="I623" s="129"/>
      <c r="J623" s="138"/>
      <c r="K623" s="129"/>
      <c r="L623" s="129"/>
      <c r="M623" s="129"/>
      <c r="N623" s="129"/>
      <c r="O623" s="129"/>
      <c r="P623" s="129"/>
      <c r="Q623" s="129"/>
      <c r="R623" s="129"/>
    </row>
    <row r="624" spans="1:18" ht="14.25" customHeight="1">
      <c r="A624" s="129"/>
      <c r="B624" s="129"/>
      <c r="C624" s="129"/>
      <c r="D624" s="129"/>
      <c r="E624" s="129"/>
      <c r="F624" s="129"/>
      <c r="G624" s="129"/>
      <c r="H624" s="129"/>
      <c r="I624" s="129"/>
      <c r="J624" s="138"/>
      <c r="K624" s="129"/>
      <c r="L624" s="129"/>
      <c r="M624" s="129"/>
      <c r="N624" s="129"/>
      <c r="O624" s="129"/>
      <c r="P624" s="129"/>
      <c r="Q624" s="129"/>
      <c r="R624" s="129"/>
    </row>
    <row r="625" spans="1:18" ht="14.25" customHeight="1">
      <c r="A625" s="129"/>
      <c r="B625" s="129"/>
      <c r="C625" s="129"/>
      <c r="D625" s="129"/>
      <c r="E625" s="129"/>
      <c r="F625" s="129"/>
      <c r="G625" s="129"/>
      <c r="H625" s="129"/>
      <c r="I625" s="129"/>
      <c r="J625" s="138"/>
      <c r="K625" s="129"/>
      <c r="L625" s="129"/>
      <c r="M625" s="129"/>
      <c r="N625" s="129"/>
      <c r="O625" s="129"/>
      <c r="P625" s="129"/>
      <c r="Q625" s="129"/>
      <c r="R625" s="129"/>
    </row>
    <row r="626" spans="1:18" ht="14.25" customHeight="1">
      <c r="A626" s="129"/>
      <c r="B626" s="129"/>
      <c r="C626" s="129"/>
      <c r="D626" s="129"/>
      <c r="E626" s="129"/>
      <c r="F626" s="129"/>
      <c r="G626" s="129"/>
      <c r="H626" s="129"/>
      <c r="I626" s="129"/>
      <c r="J626" s="138"/>
      <c r="K626" s="129"/>
      <c r="L626" s="129"/>
      <c r="M626" s="129"/>
      <c r="N626" s="129"/>
      <c r="O626" s="129"/>
      <c r="P626" s="129"/>
      <c r="Q626" s="129"/>
      <c r="R626" s="129"/>
    </row>
    <row r="627" spans="1:18" ht="14.25" customHeight="1">
      <c r="A627" s="129"/>
      <c r="B627" s="129"/>
      <c r="C627" s="129"/>
      <c r="D627" s="129"/>
      <c r="E627" s="129"/>
      <c r="F627" s="129"/>
      <c r="G627" s="129"/>
      <c r="H627" s="129"/>
      <c r="I627" s="129"/>
      <c r="J627" s="138"/>
      <c r="K627" s="129"/>
      <c r="L627" s="129"/>
      <c r="M627" s="129"/>
      <c r="N627" s="129"/>
      <c r="O627" s="129"/>
      <c r="P627" s="129"/>
      <c r="Q627" s="129"/>
      <c r="R627" s="129"/>
    </row>
    <row r="628" spans="1:18" ht="14.25" customHeight="1">
      <c r="A628" s="129"/>
      <c r="B628" s="129"/>
      <c r="C628" s="129"/>
      <c r="D628" s="129"/>
      <c r="E628" s="129"/>
      <c r="F628" s="129"/>
      <c r="G628" s="129"/>
      <c r="H628" s="129"/>
      <c r="I628" s="129"/>
      <c r="J628" s="138"/>
      <c r="K628" s="129"/>
      <c r="L628" s="129"/>
      <c r="M628" s="129"/>
      <c r="N628" s="129"/>
      <c r="O628" s="129"/>
      <c r="P628" s="129"/>
      <c r="Q628" s="129"/>
      <c r="R628" s="129"/>
    </row>
    <row r="629" spans="1:18" ht="14.25" customHeight="1">
      <c r="A629" s="129"/>
      <c r="B629" s="129"/>
      <c r="C629" s="129"/>
      <c r="D629" s="129"/>
      <c r="E629" s="129"/>
      <c r="F629" s="129"/>
      <c r="G629" s="129"/>
      <c r="H629" s="129"/>
      <c r="I629" s="129"/>
      <c r="J629" s="138"/>
      <c r="K629" s="129"/>
      <c r="L629" s="129"/>
      <c r="M629" s="129"/>
      <c r="N629" s="129"/>
      <c r="O629" s="129"/>
      <c r="P629" s="129"/>
      <c r="Q629" s="129"/>
      <c r="R629" s="129"/>
    </row>
    <row r="630" spans="1:18" ht="14.25" customHeight="1">
      <c r="A630" s="129"/>
      <c r="B630" s="129"/>
      <c r="C630" s="129"/>
      <c r="D630" s="129"/>
      <c r="E630" s="129"/>
      <c r="F630" s="129"/>
      <c r="G630" s="129"/>
      <c r="H630" s="129"/>
      <c r="I630" s="129"/>
      <c r="J630" s="138"/>
      <c r="K630" s="129"/>
      <c r="L630" s="129"/>
      <c r="M630" s="129"/>
      <c r="N630" s="129"/>
      <c r="O630" s="129"/>
      <c r="P630" s="129"/>
      <c r="Q630" s="129"/>
      <c r="R630" s="129"/>
    </row>
    <row r="631" spans="1:18" ht="14.25" customHeight="1">
      <c r="A631" s="129"/>
      <c r="B631" s="129"/>
      <c r="C631" s="129"/>
      <c r="D631" s="129"/>
      <c r="E631" s="129"/>
      <c r="F631" s="129"/>
      <c r="G631" s="129"/>
      <c r="H631" s="129"/>
      <c r="I631" s="129"/>
      <c r="J631" s="138"/>
      <c r="K631" s="129"/>
      <c r="L631" s="129"/>
      <c r="M631" s="129"/>
      <c r="N631" s="129"/>
      <c r="O631" s="129"/>
      <c r="P631" s="129"/>
      <c r="Q631" s="129"/>
      <c r="R631" s="129"/>
    </row>
    <row r="632" spans="1:18" ht="14.25" customHeight="1">
      <c r="A632" s="129"/>
      <c r="B632" s="129"/>
      <c r="C632" s="129"/>
      <c r="D632" s="129"/>
      <c r="E632" s="129"/>
      <c r="F632" s="129"/>
      <c r="G632" s="129"/>
      <c r="H632" s="129"/>
      <c r="I632" s="129"/>
      <c r="J632" s="138"/>
      <c r="K632" s="129"/>
      <c r="L632" s="129"/>
      <c r="M632" s="129"/>
      <c r="N632" s="129"/>
      <c r="O632" s="129"/>
      <c r="P632" s="129"/>
      <c r="Q632" s="129"/>
      <c r="R632" s="129"/>
    </row>
    <row r="633" spans="1:18" ht="14.25" customHeight="1">
      <c r="A633" s="129"/>
      <c r="B633" s="129"/>
      <c r="C633" s="129"/>
      <c r="D633" s="129"/>
      <c r="E633" s="129"/>
      <c r="F633" s="129"/>
      <c r="G633" s="129"/>
      <c r="H633" s="129"/>
      <c r="I633" s="129"/>
      <c r="J633" s="138"/>
      <c r="K633" s="129"/>
      <c r="L633" s="129"/>
      <c r="M633" s="129"/>
      <c r="N633" s="129"/>
      <c r="O633" s="129"/>
      <c r="P633" s="129"/>
      <c r="Q633" s="129"/>
      <c r="R633" s="129"/>
    </row>
    <row r="634" spans="1:18" ht="14.25" customHeight="1">
      <c r="A634" s="129"/>
      <c r="B634" s="129"/>
      <c r="C634" s="129"/>
      <c r="D634" s="129"/>
      <c r="E634" s="129"/>
      <c r="F634" s="129"/>
      <c r="G634" s="129"/>
      <c r="H634" s="129"/>
      <c r="I634" s="129"/>
      <c r="J634" s="138"/>
      <c r="K634" s="129"/>
      <c r="L634" s="129"/>
      <c r="M634" s="129"/>
      <c r="N634" s="129"/>
      <c r="O634" s="129"/>
      <c r="P634" s="129"/>
      <c r="Q634" s="129"/>
      <c r="R634" s="129"/>
    </row>
    <row r="635" spans="1:18" ht="14.25" customHeight="1">
      <c r="A635" s="129"/>
      <c r="B635" s="129"/>
      <c r="C635" s="129"/>
      <c r="D635" s="129"/>
      <c r="E635" s="129"/>
      <c r="F635" s="129"/>
      <c r="G635" s="129"/>
      <c r="H635" s="129"/>
      <c r="I635" s="129"/>
      <c r="J635" s="138"/>
      <c r="K635" s="129"/>
      <c r="L635" s="129"/>
      <c r="M635" s="129"/>
      <c r="N635" s="129"/>
      <c r="O635" s="129"/>
      <c r="P635" s="129"/>
      <c r="Q635" s="129"/>
      <c r="R635" s="129"/>
    </row>
    <row r="636" spans="1:18" ht="14.25" customHeight="1">
      <c r="A636" s="129"/>
      <c r="B636" s="129"/>
      <c r="C636" s="129"/>
      <c r="D636" s="129"/>
      <c r="E636" s="129"/>
      <c r="F636" s="129"/>
      <c r="G636" s="129"/>
      <c r="H636" s="129"/>
      <c r="I636" s="129"/>
      <c r="J636" s="138"/>
      <c r="K636" s="129"/>
      <c r="L636" s="129"/>
      <c r="M636" s="129"/>
      <c r="N636" s="129"/>
      <c r="O636" s="129"/>
      <c r="P636" s="129"/>
      <c r="Q636" s="129"/>
      <c r="R636" s="129"/>
    </row>
    <row r="637" spans="1:18" ht="14.25" customHeight="1">
      <c r="A637" s="129"/>
      <c r="B637" s="129"/>
      <c r="C637" s="129"/>
      <c r="D637" s="129"/>
      <c r="E637" s="129"/>
      <c r="F637" s="129"/>
      <c r="G637" s="129"/>
      <c r="H637" s="129"/>
      <c r="I637" s="129"/>
      <c r="J637" s="138"/>
      <c r="K637" s="129"/>
      <c r="L637" s="129"/>
      <c r="M637" s="129"/>
      <c r="N637" s="129"/>
      <c r="O637" s="129"/>
      <c r="P637" s="129"/>
      <c r="Q637" s="129"/>
      <c r="R637" s="129"/>
    </row>
    <row r="638" spans="1:18" ht="14.25" customHeight="1">
      <c r="A638" s="129"/>
      <c r="B638" s="129"/>
      <c r="C638" s="129"/>
      <c r="D638" s="129"/>
      <c r="E638" s="129"/>
      <c r="F638" s="129"/>
      <c r="G638" s="129"/>
      <c r="H638" s="129"/>
      <c r="I638" s="129"/>
      <c r="J638" s="138"/>
      <c r="K638" s="129"/>
      <c r="L638" s="129"/>
      <c r="M638" s="129"/>
      <c r="N638" s="129"/>
      <c r="O638" s="129"/>
      <c r="P638" s="129"/>
      <c r="Q638" s="129"/>
      <c r="R638" s="129"/>
    </row>
    <row r="639" spans="1:18" ht="14.25" customHeight="1">
      <c r="A639" s="129"/>
      <c r="B639" s="129"/>
      <c r="C639" s="129"/>
      <c r="D639" s="129"/>
      <c r="E639" s="129"/>
      <c r="F639" s="129"/>
      <c r="G639" s="129"/>
      <c r="H639" s="129"/>
      <c r="I639" s="129"/>
      <c r="J639" s="138"/>
      <c r="K639" s="129"/>
      <c r="L639" s="129"/>
      <c r="M639" s="129"/>
      <c r="N639" s="129"/>
      <c r="O639" s="129"/>
      <c r="P639" s="129"/>
      <c r="Q639" s="129"/>
      <c r="R639" s="129"/>
    </row>
    <row r="640" spans="1:18" ht="14.25" customHeight="1">
      <c r="A640" s="129"/>
      <c r="B640" s="129"/>
      <c r="C640" s="129"/>
      <c r="D640" s="129"/>
      <c r="E640" s="129"/>
      <c r="F640" s="129"/>
      <c r="G640" s="129"/>
      <c r="H640" s="129"/>
      <c r="I640" s="129"/>
      <c r="J640" s="138"/>
      <c r="K640" s="129"/>
      <c r="L640" s="129"/>
      <c r="M640" s="129"/>
      <c r="N640" s="129"/>
      <c r="O640" s="129"/>
      <c r="P640" s="129"/>
      <c r="Q640" s="129"/>
      <c r="R640" s="129"/>
    </row>
    <row r="641" spans="1:18" ht="14.25" customHeight="1">
      <c r="A641" s="129"/>
      <c r="B641" s="129"/>
      <c r="C641" s="129"/>
      <c r="D641" s="129"/>
      <c r="E641" s="129"/>
      <c r="F641" s="129"/>
      <c r="G641" s="129"/>
      <c r="H641" s="129"/>
      <c r="I641" s="129"/>
      <c r="J641" s="138"/>
      <c r="K641" s="129"/>
      <c r="L641" s="129"/>
      <c r="M641" s="129"/>
      <c r="N641" s="129"/>
      <c r="O641" s="129"/>
      <c r="P641" s="129"/>
      <c r="Q641" s="129"/>
      <c r="R641" s="129"/>
    </row>
    <row r="642" spans="1:18" ht="14.25" customHeight="1">
      <c r="A642" s="129"/>
      <c r="B642" s="129"/>
      <c r="C642" s="129"/>
      <c r="D642" s="129"/>
      <c r="E642" s="129"/>
      <c r="F642" s="129"/>
      <c r="G642" s="129"/>
      <c r="H642" s="129"/>
      <c r="I642" s="129"/>
      <c r="J642" s="138"/>
      <c r="K642" s="129"/>
      <c r="L642" s="129"/>
      <c r="M642" s="129"/>
      <c r="N642" s="129"/>
      <c r="O642" s="129"/>
      <c r="P642" s="129"/>
      <c r="Q642" s="129"/>
      <c r="R642" s="129"/>
    </row>
    <row r="643" spans="1:18" ht="14.25" customHeight="1">
      <c r="A643" s="129"/>
      <c r="B643" s="129"/>
      <c r="C643" s="129"/>
      <c r="D643" s="129"/>
      <c r="E643" s="129"/>
      <c r="F643" s="129"/>
      <c r="G643" s="129"/>
      <c r="H643" s="129"/>
      <c r="I643" s="129"/>
      <c r="J643" s="138"/>
      <c r="K643" s="129"/>
      <c r="L643" s="129"/>
      <c r="M643" s="129"/>
      <c r="N643" s="129"/>
      <c r="O643" s="129"/>
      <c r="P643" s="129"/>
      <c r="Q643" s="129"/>
      <c r="R643" s="129"/>
    </row>
    <row r="644" spans="1:18" ht="14.25" customHeight="1">
      <c r="A644" s="129"/>
      <c r="B644" s="129"/>
      <c r="C644" s="129"/>
      <c r="D644" s="129"/>
      <c r="E644" s="129"/>
      <c r="F644" s="129"/>
      <c r="G644" s="129"/>
      <c r="H644" s="129"/>
      <c r="I644" s="129"/>
      <c r="J644" s="138"/>
      <c r="K644" s="129"/>
      <c r="L644" s="129"/>
      <c r="M644" s="129"/>
      <c r="N644" s="129"/>
      <c r="O644" s="129"/>
      <c r="P644" s="129"/>
      <c r="Q644" s="129"/>
      <c r="R644" s="129"/>
    </row>
    <row r="645" spans="1:18" ht="14.25" customHeight="1">
      <c r="A645" s="129"/>
      <c r="B645" s="129"/>
      <c r="C645" s="129"/>
      <c r="D645" s="129"/>
      <c r="E645" s="129"/>
      <c r="F645" s="129"/>
      <c r="G645" s="129"/>
      <c r="H645" s="129"/>
      <c r="I645" s="129"/>
      <c r="J645" s="138"/>
      <c r="K645" s="129"/>
      <c r="L645" s="129"/>
      <c r="M645" s="129"/>
      <c r="N645" s="129"/>
      <c r="O645" s="129"/>
      <c r="P645" s="129"/>
      <c r="Q645" s="129"/>
      <c r="R645" s="129"/>
    </row>
    <row r="646" spans="1:18" ht="14.25" customHeight="1">
      <c r="A646" s="129"/>
      <c r="B646" s="129"/>
      <c r="C646" s="129"/>
      <c r="D646" s="129"/>
      <c r="E646" s="129"/>
      <c r="F646" s="129"/>
      <c r="G646" s="129"/>
      <c r="H646" s="129"/>
      <c r="I646" s="129"/>
      <c r="J646" s="138"/>
      <c r="K646" s="129"/>
      <c r="L646" s="129"/>
      <c r="M646" s="129"/>
      <c r="N646" s="129"/>
      <c r="O646" s="129"/>
      <c r="P646" s="129"/>
      <c r="Q646" s="129"/>
      <c r="R646" s="129"/>
    </row>
    <row r="647" spans="1:18" ht="14.25" customHeight="1">
      <c r="A647" s="129"/>
      <c r="B647" s="129"/>
      <c r="C647" s="129"/>
      <c r="D647" s="129"/>
      <c r="E647" s="129"/>
      <c r="F647" s="129"/>
      <c r="G647" s="129"/>
      <c r="H647" s="129"/>
      <c r="I647" s="129"/>
      <c r="J647" s="138"/>
      <c r="K647" s="129"/>
      <c r="L647" s="129"/>
      <c r="M647" s="129"/>
      <c r="N647" s="129"/>
      <c r="O647" s="129"/>
      <c r="P647" s="129"/>
      <c r="Q647" s="129"/>
      <c r="R647" s="129"/>
    </row>
    <row r="648" spans="1:18" ht="14.25" customHeight="1">
      <c r="A648" s="129"/>
      <c r="B648" s="129"/>
      <c r="C648" s="129"/>
      <c r="D648" s="129"/>
      <c r="E648" s="129"/>
      <c r="F648" s="129"/>
      <c r="G648" s="129"/>
      <c r="H648" s="129"/>
      <c r="I648" s="129"/>
      <c r="J648" s="138"/>
      <c r="K648" s="129"/>
      <c r="L648" s="129"/>
      <c r="M648" s="129"/>
      <c r="N648" s="129"/>
      <c r="O648" s="129"/>
      <c r="P648" s="129"/>
      <c r="Q648" s="129"/>
      <c r="R648" s="129"/>
    </row>
    <row r="649" spans="1:18" ht="14.25" customHeight="1">
      <c r="A649" s="129"/>
      <c r="B649" s="129"/>
      <c r="C649" s="129"/>
      <c r="D649" s="129"/>
      <c r="E649" s="129"/>
      <c r="F649" s="129"/>
      <c r="G649" s="129"/>
      <c r="H649" s="129"/>
      <c r="I649" s="129"/>
      <c r="J649" s="138"/>
      <c r="K649" s="129"/>
      <c r="L649" s="129"/>
      <c r="M649" s="129"/>
      <c r="N649" s="129"/>
      <c r="O649" s="129"/>
      <c r="P649" s="129"/>
      <c r="Q649" s="129"/>
      <c r="R649" s="129"/>
    </row>
    <row r="650" spans="1:18" ht="14.25" customHeight="1">
      <c r="A650" s="129"/>
      <c r="B650" s="129"/>
      <c r="C650" s="129"/>
      <c r="D650" s="129"/>
      <c r="E650" s="129"/>
      <c r="F650" s="129"/>
      <c r="G650" s="129"/>
      <c r="H650" s="129"/>
      <c r="I650" s="129"/>
      <c r="J650" s="138"/>
      <c r="K650" s="129"/>
      <c r="L650" s="129"/>
      <c r="M650" s="129"/>
      <c r="N650" s="129"/>
      <c r="O650" s="129"/>
      <c r="P650" s="129"/>
      <c r="Q650" s="129"/>
      <c r="R650" s="129"/>
    </row>
    <row r="651" spans="1:18" ht="14.25" customHeight="1">
      <c r="A651" s="129"/>
      <c r="B651" s="129"/>
      <c r="C651" s="129"/>
      <c r="D651" s="129"/>
      <c r="E651" s="129"/>
      <c r="F651" s="129"/>
      <c r="G651" s="129"/>
      <c r="H651" s="129"/>
      <c r="I651" s="129"/>
      <c r="J651" s="138"/>
      <c r="K651" s="129"/>
      <c r="L651" s="129"/>
      <c r="M651" s="129"/>
      <c r="N651" s="129"/>
      <c r="O651" s="129"/>
      <c r="P651" s="129"/>
      <c r="Q651" s="129"/>
      <c r="R651" s="129"/>
    </row>
    <row r="652" spans="1:18" ht="14.25" customHeight="1">
      <c r="A652" s="129"/>
      <c r="B652" s="129"/>
      <c r="C652" s="129"/>
      <c r="D652" s="129"/>
      <c r="E652" s="129"/>
      <c r="F652" s="129"/>
      <c r="G652" s="129"/>
      <c r="H652" s="129"/>
      <c r="I652" s="129"/>
      <c r="J652" s="138"/>
      <c r="K652" s="129"/>
      <c r="L652" s="129"/>
      <c r="M652" s="129"/>
      <c r="N652" s="129"/>
      <c r="O652" s="129"/>
      <c r="P652" s="129"/>
      <c r="Q652" s="129"/>
      <c r="R652" s="129"/>
    </row>
    <row r="653" spans="1:18" ht="14.25" customHeight="1">
      <c r="A653" s="129"/>
      <c r="B653" s="129"/>
      <c r="C653" s="129"/>
      <c r="D653" s="129"/>
      <c r="E653" s="129"/>
      <c r="F653" s="129"/>
      <c r="G653" s="129"/>
      <c r="H653" s="129"/>
      <c r="I653" s="129"/>
      <c r="J653" s="138"/>
      <c r="K653" s="129"/>
      <c r="L653" s="129"/>
      <c r="M653" s="129"/>
      <c r="N653" s="129"/>
      <c r="O653" s="129"/>
      <c r="P653" s="129"/>
      <c r="Q653" s="129"/>
      <c r="R653" s="129"/>
    </row>
    <row r="654" spans="1:18" ht="14.25" customHeight="1">
      <c r="A654" s="129"/>
      <c r="B654" s="129"/>
      <c r="C654" s="129"/>
      <c r="D654" s="129"/>
      <c r="E654" s="129"/>
      <c r="F654" s="129"/>
      <c r="G654" s="129"/>
      <c r="H654" s="129"/>
      <c r="I654" s="129"/>
      <c r="J654" s="138"/>
      <c r="K654" s="129"/>
      <c r="L654" s="129"/>
      <c r="M654" s="129"/>
      <c r="N654" s="129"/>
      <c r="O654" s="129"/>
      <c r="P654" s="129"/>
      <c r="Q654" s="129"/>
      <c r="R654" s="129"/>
    </row>
    <row r="655" spans="1:18" ht="14.25" customHeight="1">
      <c r="A655" s="129"/>
      <c r="B655" s="129"/>
      <c r="C655" s="129"/>
      <c r="D655" s="129"/>
      <c r="E655" s="129"/>
      <c r="F655" s="129"/>
      <c r="G655" s="129"/>
      <c r="H655" s="129"/>
      <c r="I655" s="129"/>
      <c r="J655" s="138"/>
      <c r="K655" s="129"/>
      <c r="L655" s="129"/>
      <c r="M655" s="129"/>
      <c r="N655" s="129"/>
      <c r="O655" s="129"/>
      <c r="P655" s="129"/>
      <c r="Q655" s="129"/>
      <c r="R655" s="129"/>
    </row>
    <row r="656" spans="1:18" ht="14.25" customHeight="1">
      <c r="A656" s="129"/>
      <c r="B656" s="129"/>
      <c r="C656" s="129"/>
      <c r="D656" s="129"/>
      <c r="E656" s="129"/>
      <c r="F656" s="129"/>
      <c r="G656" s="129"/>
      <c r="H656" s="129"/>
      <c r="I656" s="129"/>
      <c r="J656" s="138"/>
      <c r="K656" s="129"/>
      <c r="L656" s="129"/>
      <c r="M656" s="129"/>
      <c r="N656" s="129"/>
      <c r="O656" s="129"/>
      <c r="P656" s="129"/>
      <c r="Q656" s="129"/>
      <c r="R656" s="129"/>
    </row>
    <row r="657" spans="1:18" ht="14.25" customHeight="1">
      <c r="A657" s="129"/>
      <c r="B657" s="129"/>
      <c r="C657" s="129"/>
      <c r="D657" s="129"/>
      <c r="E657" s="129"/>
      <c r="F657" s="129"/>
      <c r="G657" s="129"/>
      <c r="H657" s="129"/>
      <c r="I657" s="129"/>
      <c r="J657" s="138"/>
      <c r="K657" s="129"/>
      <c r="L657" s="129"/>
      <c r="M657" s="129"/>
      <c r="N657" s="129"/>
      <c r="O657" s="129"/>
      <c r="P657" s="129"/>
      <c r="Q657" s="129"/>
      <c r="R657" s="129"/>
    </row>
    <row r="658" spans="1:18" ht="14.25" customHeight="1">
      <c r="A658" s="129"/>
      <c r="B658" s="129"/>
      <c r="C658" s="129"/>
      <c r="D658" s="129"/>
      <c r="E658" s="129"/>
      <c r="F658" s="129"/>
      <c r="G658" s="129"/>
      <c r="H658" s="129"/>
      <c r="I658" s="129"/>
      <c r="J658" s="138"/>
      <c r="K658" s="129"/>
      <c r="L658" s="129"/>
      <c r="M658" s="129"/>
      <c r="N658" s="129"/>
      <c r="O658" s="129"/>
      <c r="P658" s="129"/>
      <c r="Q658" s="129"/>
      <c r="R658" s="129"/>
    </row>
    <row r="659" spans="1:18" ht="14.25" customHeight="1">
      <c r="A659" s="129"/>
      <c r="B659" s="129"/>
      <c r="C659" s="129"/>
      <c r="D659" s="129"/>
      <c r="E659" s="129"/>
      <c r="F659" s="129"/>
      <c r="G659" s="129"/>
      <c r="H659" s="129"/>
      <c r="I659" s="129"/>
      <c r="J659" s="138"/>
      <c r="K659" s="129"/>
      <c r="L659" s="129"/>
      <c r="M659" s="129"/>
      <c r="N659" s="129"/>
      <c r="O659" s="129"/>
      <c r="P659" s="129"/>
      <c r="Q659" s="129"/>
      <c r="R659" s="129"/>
    </row>
    <row r="660" spans="1:18" ht="14.25" customHeight="1">
      <c r="A660" s="129"/>
      <c r="B660" s="129"/>
      <c r="C660" s="129"/>
      <c r="D660" s="129"/>
      <c r="E660" s="129"/>
      <c r="F660" s="129"/>
      <c r="G660" s="129"/>
      <c r="H660" s="129"/>
      <c r="I660" s="129"/>
      <c r="J660" s="138"/>
      <c r="K660" s="129"/>
      <c r="L660" s="129"/>
      <c r="M660" s="129"/>
      <c r="N660" s="129"/>
      <c r="O660" s="129"/>
      <c r="P660" s="129"/>
      <c r="Q660" s="129"/>
      <c r="R660" s="129"/>
    </row>
    <row r="661" spans="1:18" ht="14.25" customHeight="1">
      <c r="A661" s="129"/>
      <c r="B661" s="129"/>
      <c r="C661" s="129"/>
      <c r="D661" s="129"/>
      <c r="E661" s="129"/>
      <c r="F661" s="129"/>
      <c r="G661" s="129"/>
      <c r="H661" s="129"/>
      <c r="I661" s="129"/>
      <c r="J661" s="138"/>
      <c r="K661" s="129"/>
      <c r="L661" s="129"/>
      <c r="M661" s="129"/>
      <c r="N661" s="129"/>
      <c r="O661" s="129"/>
      <c r="P661" s="129"/>
      <c r="Q661" s="129"/>
      <c r="R661" s="129"/>
    </row>
    <row r="662" spans="1:18" ht="14.25" customHeight="1">
      <c r="A662" s="129"/>
      <c r="B662" s="129"/>
      <c r="C662" s="129"/>
      <c r="D662" s="129"/>
      <c r="E662" s="129"/>
      <c r="F662" s="129"/>
      <c r="G662" s="129"/>
      <c r="H662" s="129"/>
      <c r="I662" s="129"/>
      <c r="J662" s="138"/>
      <c r="K662" s="129"/>
      <c r="L662" s="129"/>
      <c r="M662" s="129"/>
      <c r="N662" s="129"/>
      <c r="O662" s="129"/>
      <c r="P662" s="129"/>
      <c r="Q662" s="129"/>
      <c r="R662" s="129"/>
    </row>
    <row r="663" spans="1:18" ht="14.25" customHeight="1">
      <c r="A663" s="129"/>
      <c r="B663" s="129"/>
      <c r="C663" s="129"/>
      <c r="D663" s="129"/>
      <c r="E663" s="129"/>
      <c r="F663" s="129"/>
      <c r="G663" s="129"/>
      <c r="H663" s="129"/>
      <c r="I663" s="129"/>
      <c r="J663" s="138"/>
      <c r="K663" s="129"/>
      <c r="L663" s="129"/>
      <c r="M663" s="129"/>
      <c r="N663" s="129"/>
      <c r="O663" s="129"/>
      <c r="P663" s="129"/>
      <c r="Q663" s="129"/>
      <c r="R663" s="129"/>
    </row>
    <row r="664" spans="1:18" ht="14.25" customHeight="1">
      <c r="A664" s="129"/>
      <c r="B664" s="129"/>
      <c r="C664" s="129"/>
      <c r="D664" s="129"/>
      <c r="E664" s="129"/>
      <c r="F664" s="129"/>
      <c r="G664" s="129"/>
      <c r="H664" s="129"/>
      <c r="I664" s="129"/>
      <c r="J664" s="138"/>
      <c r="K664" s="129"/>
      <c r="L664" s="129"/>
      <c r="M664" s="129"/>
      <c r="N664" s="129"/>
      <c r="O664" s="129"/>
      <c r="P664" s="129"/>
      <c r="Q664" s="129"/>
      <c r="R664" s="129"/>
    </row>
    <row r="665" spans="1:18" ht="14.25" customHeight="1">
      <c r="A665" s="129"/>
      <c r="B665" s="129"/>
      <c r="C665" s="129"/>
      <c r="D665" s="129"/>
      <c r="E665" s="129"/>
      <c r="F665" s="129"/>
      <c r="G665" s="129"/>
      <c r="H665" s="129"/>
      <c r="I665" s="129"/>
      <c r="J665" s="138"/>
      <c r="K665" s="129"/>
      <c r="L665" s="129"/>
      <c r="M665" s="129"/>
      <c r="N665" s="129"/>
      <c r="O665" s="129"/>
      <c r="P665" s="129"/>
      <c r="Q665" s="129"/>
      <c r="R665" s="129"/>
    </row>
    <row r="666" spans="1:18" ht="14.25" customHeight="1">
      <c r="A666" s="129"/>
      <c r="B666" s="129"/>
      <c r="C666" s="129"/>
      <c r="D666" s="129"/>
      <c r="E666" s="129"/>
      <c r="F666" s="129"/>
      <c r="G666" s="129"/>
      <c r="H666" s="129"/>
      <c r="I666" s="129"/>
      <c r="J666" s="138"/>
      <c r="K666" s="129"/>
      <c r="L666" s="129"/>
      <c r="M666" s="129"/>
      <c r="N666" s="129"/>
      <c r="O666" s="129"/>
      <c r="P666" s="129"/>
      <c r="Q666" s="129"/>
      <c r="R666" s="129"/>
    </row>
    <row r="667" spans="1:18" ht="14.25" customHeight="1">
      <c r="A667" s="129"/>
      <c r="B667" s="129"/>
      <c r="C667" s="129"/>
      <c r="D667" s="129"/>
      <c r="E667" s="129"/>
      <c r="F667" s="129"/>
      <c r="G667" s="129"/>
      <c r="H667" s="129"/>
      <c r="I667" s="129"/>
      <c r="J667" s="138"/>
      <c r="K667" s="129"/>
      <c r="L667" s="129"/>
      <c r="M667" s="129"/>
      <c r="N667" s="129"/>
      <c r="O667" s="129"/>
      <c r="P667" s="129"/>
      <c r="Q667" s="129"/>
      <c r="R667" s="129"/>
    </row>
    <row r="668" spans="1:18" ht="14.25" customHeight="1">
      <c r="A668" s="129"/>
      <c r="B668" s="129"/>
      <c r="C668" s="129"/>
      <c r="D668" s="129"/>
      <c r="E668" s="129"/>
      <c r="F668" s="129"/>
      <c r="G668" s="129"/>
      <c r="H668" s="129"/>
      <c r="I668" s="129"/>
      <c r="J668" s="138"/>
      <c r="K668" s="129"/>
      <c r="L668" s="129"/>
      <c r="M668" s="129"/>
      <c r="N668" s="129"/>
      <c r="O668" s="129"/>
      <c r="P668" s="129"/>
      <c r="Q668" s="129"/>
      <c r="R668" s="129"/>
    </row>
    <row r="669" spans="1:18" ht="14.25" customHeight="1">
      <c r="A669" s="129"/>
      <c r="B669" s="129"/>
      <c r="C669" s="129"/>
      <c r="D669" s="129"/>
      <c r="E669" s="129"/>
      <c r="F669" s="129"/>
      <c r="G669" s="129"/>
      <c r="H669" s="129"/>
      <c r="I669" s="129"/>
      <c r="J669" s="138"/>
      <c r="K669" s="129"/>
      <c r="L669" s="129"/>
      <c r="M669" s="129"/>
      <c r="N669" s="129"/>
      <c r="O669" s="129"/>
      <c r="P669" s="129"/>
      <c r="Q669" s="129"/>
      <c r="R669" s="129"/>
    </row>
    <row r="670" spans="1:18" ht="14.25" customHeight="1">
      <c r="A670" s="129"/>
      <c r="B670" s="129"/>
      <c r="C670" s="129"/>
      <c r="D670" s="129"/>
      <c r="E670" s="129"/>
      <c r="F670" s="129"/>
      <c r="G670" s="129"/>
      <c r="H670" s="129"/>
      <c r="I670" s="129"/>
      <c r="J670" s="138"/>
      <c r="K670" s="129"/>
      <c r="L670" s="129"/>
      <c r="M670" s="129"/>
      <c r="N670" s="129"/>
      <c r="O670" s="129"/>
      <c r="P670" s="129"/>
      <c r="Q670" s="129"/>
      <c r="R670" s="129"/>
    </row>
    <row r="671" spans="1:18" ht="14.25" customHeight="1">
      <c r="A671" s="129"/>
      <c r="B671" s="129"/>
      <c r="C671" s="129"/>
      <c r="D671" s="129"/>
      <c r="E671" s="129"/>
      <c r="F671" s="129"/>
      <c r="G671" s="129"/>
      <c r="H671" s="129"/>
      <c r="I671" s="129"/>
      <c r="J671" s="138"/>
      <c r="K671" s="129"/>
      <c r="L671" s="129"/>
      <c r="M671" s="129"/>
      <c r="N671" s="129"/>
      <c r="O671" s="129"/>
      <c r="P671" s="129"/>
      <c r="Q671" s="129"/>
      <c r="R671" s="129"/>
    </row>
    <row r="672" spans="1:18" ht="14.25" customHeight="1">
      <c r="A672" s="129"/>
      <c r="B672" s="129"/>
      <c r="C672" s="129"/>
      <c r="D672" s="129"/>
      <c r="E672" s="129"/>
      <c r="F672" s="129"/>
      <c r="G672" s="129"/>
      <c r="H672" s="129"/>
      <c r="I672" s="129"/>
      <c r="J672" s="138"/>
      <c r="K672" s="129"/>
      <c r="L672" s="129"/>
      <c r="M672" s="129"/>
      <c r="N672" s="129"/>
      <c r="O672" s="129"/>
      <c r="P672" s="129"/>
      <c r="Q672" s="129"/>
      <c r="R672" s="129"/>
    </row>
    <row r="673" spans="1:18" ht="14.25" customHeight="1">
      <c r="A673" s="129"/>
      <c r="B673" s="129"/>
      <c r="C673" s="129"/>
      <c r="D673" s="129"/>
      <c r="E673" s="129"/>
      <c r="F673" s="129"/>
      <c r="G673" s="129"/>
      <c r="H673" s="129"/>
      <c r="I673" s="129"/>
      <c r="J673" s="138"/>
      <c r="K673" s="129"/>
      <c r="L673" s="129"/>
      <c r="M673" s="129"/>
      <c r="N673" s="129"/>
      <c r="O673" s="129"/>
      <c r="P673" s="129"/>
      <c r="Q673" s="129"/>
      <c r="R673" s="129"/>
    </row>
    <row r="674" spans="1:18" ht="14.25" customHeight="1">
      <c r="A674" s="129"/>
      <c r="B674" s="129"/>
      <c r="C674" s="129"/>
      <c r="D674" s="129"/>
      <c r="E674" s="129"/>
      <c r="F674" s="129"/>
      <c r="G674" s="129"/>
      <c r="H674" s="129"/>
      <c r="I674" s="129"/>
      <c r="J674" s="138"/>
      <c r="K674" s="129"/>
      <c r="L674" s="129"/>
      <c r="M674" s="129"/>
      <c r="N674" s="129"/>
      <c r="O674" s="129"/>
      <c r="P674" s="129"/>
      <c r="Q674" s="129"/>
      <c r="R674" s="129"/>
    </row>
    <row r="675" spans="1:18" ht="14.25" customHeight="1">
      <c r="A675" s="129"/>
      <c r="B675" s="129"/>
      <c r="C675" s="129"/>
      <c r="D675" s="129"/>
      <c r="E675" s="129"/>
      <c r="F675" s="129"/>
      <c r="G675" s="129"/>
      <c r="H675" s="129"/>
      <c r="I675" s="129"/>
      <c r="J675" s="138"/>
      <c r="K675" s="129"/>
      <c r="L675" s="129"/>
      <c r="M675" s="129"/>
      <c r="N675" s="129"/>
      <c r="O675" s="129"/>
      <c r="P675" s="129"/>
      <c r="Q675" s="129"/>
      <c r="R675" s="129"/>
    </row>
    <row r="676" spans="1:18" ht="14.25" customHeight="1">
      <c r="A676" s="129"/>
      <c r="B676" s="129"/>
      <c r="C676" s="129"/>
      <c r="D676" s="129"/>
      <c r="E676" s="129"/>
      <c r="F676" s="129"/>
      <c r="G676" s="129"/>
      <c r="H676" s="129"/>
      <c r="I676" s="129"/>
      <c r="J676" s="138"/>
      <c r="K676" s="129"/>
      <c r="L676" s="129"/>
      <c r="M676" s="129"/>
      <c r="N676" s="129"/>
      <c r="O676" s="129"/>
      <c r="P676" s="129"/>
      <c r="Q676" s="129"/>
      <c r="R676" s="129"/>
    </row>
    <row r="677" spans="1:18" ht="14.25" customHeight="1">
      <c r="A677" s="129"/>
      <c r="B677" s="129"/>
      <c r="C677" s="129"/>
      <c r="D677" s="129"/>
      <c r="E677" s="129"/>
      <c r="F677" s="129"/>
      <c r="G677" s="129"/>
      <c r="H677" s="129"/>
      <c r="I677" s="129"/>
      <c r="J677" s="138"/>
      <c r="K677" s="129"/>
      <c r="L677" s="129"/>
      <c r="M677" s="129"/>
      <c r="N677" s="129"/>
      <c r="O677" s="129"/>
      <c r="P677" s="129"/>
      <c r="Q677" s="129"/>
      <c r="R677" s="129"/>
    </row>
    <row r="678" spans="1:18" ht="14.25" customHeight="1">
      <c r="A678" s="129"/>
      <c r="B678" s="129"/>
      <c r="C678" s="129"/>
      <c r="D678" s="129"/>
      <c r="E678" s="129"/>
      <c r="F678" s="129"/>
      <c r="G678" s="129"/>
      <c r="H678" s="129"/>
      <c r="I678" s="129"/>
      <c r="J678" s="138"/>
      <c r="K678" s="129"/>
      <c r="L678" s="129"/>
      <c r="M678" s="129"/>
      <c r="N678" s="129"/>
      <c r="O678" s="129"/>
      <c r="P678" s="129"/>
      <c r="Q678" s="129"/>
      <c r="R678" s="129"/>
    </row>
    <row r="679" spans="1:18" ht="14.25" customHeight="1">
      <c r="A679" s="129"/>
      <c r="B679" s="129"/>
      <c r="C679" s="129"/>
      <c r="D679" s="129"/>
      <c r="E679" s="129"/>
      <c r="F679" s="129"/>
      <c r="G679" s="129"/>
      <c r="H679" s="129"/>
      <c r="I679" s="129"/>
      <c r="J679" s="138"/>
      <c r="K679" s="129"/>
      <c r="L679" s="129"/>
      <c r="M679" s="129"/>
      <c r="N679" s="129"/>
      <c r="O679" s="129"/>
      <c r="P679" s="129"/>
      <c r="Q679" s="129"/>
      <c r="R679" s="129"/>
    </row>
    <row r="680" spans="1:18" ht="14.25" customHeight="1">
      <c r="A680" s="129"/>
      <c r="B680" s="129"/>
      <c r="C680" s="129"/>
      <c r="D680" s="129"/>
      <c r="E680" s="129"/>
      <c r="F680" s="129"/>
      <c r="G680" s="129"/>
      <c r="H680" s="129"/>
      <c r="I680" s="129"/>
      <c r="J680" s="138"/>
      <c r="K680" s="129"/>
      <c r="L680" s="129"/>
      <c r="M680" s="129"/>
      <c r="N680" s="129"/>
      <c r="O680" s="129"/>
      <c r="P680" s="129"/>
      <c r="Q680" s="129"/>
      <c r="R680" s="129"/>
    </row>
    <row r="681" spans="1:18" ht="14.25" customHeight="1">
      <c r="A681" s="129"/>
      <c r="B681" s="129"/>
      <c r="C681" s="129"/>
      <c r="D681" s="129"/>
      <c r="E681" s="129"/>
      <c r="F681" s="129"/>
      <c r="G681" s="129"/>
      <c r="H681" s="129"/>
      <c r="I681" s="129"/>
      <c r="J681" s="138"/>
      <c r="K681" s="129"/>
      <c r="L681" s="129"/>
      <c r="M681" s="129"/>
      <c r="N681" s="129"/>
      <c r="O681" s="129"/>
      <c r="P681" s="129"/>
      <c r="Q681" s="129"/>
      <c r="R681" s="129"/>
    </row>
    <row r="682" spans="1:18" ht="14.25" customHeight="1">
      <c r="A682" s="129"/>
      <c r="B682" s="129"/>
      <c r="C682" s="129"/>
      <c r="D682" s="129"/>
      <c r="E682" s="129"/>
      <c r="F682" s="129"/>
      <c r="G682" s="129"/>
      <c r="H682" s="129"/>
      <c r="I682" s="129"/>
      <c r="J682" s="138"/>
      <c r="K682" s="129"/>
      <c r="L682" s="129"/>
      <c r="M682" s="129"/>
      <c r="N682" s="129"/>
      <c r="O682" s="129"/>
      <c r="P682" s="129"/>
      <c r="Q682" s="129"/>
      <c r="R682" s="129"/>
    </row>
    <row r="683" spans="1:18" ht="14.25" customHeight="1">
      <c r="A683" s="129"/>
      <c r="B683" s="129"/>
      <c r="C683" s="129"/>
      <c r="D683" s="129"/>
      <c r="E683" s="129"/>
      <c r="F683" s="129"/>
      <c r="G683" s="129"/>
      <c r="H683" s="129"/>
      <c r="I683" s="129"/>
      <c r="J683" s="138"/>
      <c r="K683" s="129"/>
      <c r="L683" s="129"/>
      <c r="M683" s="129"/>
      <c r="N683" s="129"/>
      <c r="O683" s="129"/>
      <c r="P683" s="129"/>
      <c r="Q683" s="129"/>
      <c r="R683" s="129"/>
    </row>
    <row r="684" spans="1:18" ht="14.25" customHeight="1">
      <c r="A684" s="129"/>
      <c r="B684" s="129"/>
      <c r="C684" s="129"/>
      <c r="D684" s="129"/>
      <c r="E684" s="129"/>
      <c r="F684" s="129"/>
      <c r="G684" s="129"/>
      <c r="H684" s="129"/>
      <c r="I684" s="129"/>
      <c r="J684" s="138"/>
      <c r="K684" s="129"/>
      <c r="L684" s="129"/>
      <c r="M684" s="129"/>
      <c r="N684" s="129"/>
      <c r="O684" s="129"/>
      <c r="P684" s="129"/>
      <c r="Q684" s="129"/>
      <c r="R684" s="129"/>
    </row>
    <row r="685" spans="1:18" ht="14.25" customHeight="1">
      <c r="A685" s="129"/>
      <c r="B685" s="129"/>
      <c r="C685" s="129"/>
      <c r="D685" s="129"/>
      <c r="E685" s="129"/>
      <c r="F685" s="129"/>
      <c r="G685" s="129"/>
      <c r="H685" s="129"/>
      <c r="I685" s="129"/>
      <c r="J685" s="138"/>
      <c r="K685" s="129"/>
      <c r="L685" s="129"/>
      <c r="M685" s="129"/>
      <c r="N685" s="129"/>
      <c r="O685" s="129"/>
      <c r="P685" s="129"/>
      <c r="Q685" s="129"/>
      <c r="R685" s="129"/>
    </row>
    <row r="686" spans="1:18" ht="14.25" customHeight="1">
      <c r="A686" s="129"/>
      <c r="B686" s="129"/>
      <c r="C686" s="129"/>
      <c r="D686" s="129"/>
      <c r="E686" s="129"/>
      <c r="F686" s="129"/>
      <c r="G686" s="129"/>
      <c r="H686" s="129"/>
      <c r="I686" s="129"/>
      <c r="J686" s="138"/>
      <c r="K686" s="129"/>
      <c r="L686" s="129"/>
      <c r="M686" s="129"/>
      <c r="N686" s="129"/>
      <c r="O686" s="129"/>
      <c r="P686" s="129"/>
      <c r="Q686" s="129"/>
      <c r="R686" s="129"/>
    </row>
    <row r="687" spans="1:18" ht="14.25" customHeight="1">
      <c r="A687" s="129"/>
      <c r="B687" s="129"/>
      <c r="C687" s="129"/>
      <c r="D687" s="129"/>
      <c r="E687" s="129"/>
      <c r="F687" s="129"/>
      <c r="G687" s="129"/>
      <c r="H687" s="129"/>
      <c r="I687" s="129"/>
      <c r="J687" s="138"/>
      <c r="K687" s="129"/>
      <c r="L687" s="129"/>
      <c r="M687" s="129"/>
      <c r="N687" s="129"/>
      <c r="O687" s="129"/>
      <c r="P687" s="129"/>
      <c r="Q687" s="129"/>
      <c r="R687" s="129"/>
    </row>
    <row r="688" spans="1:18" ht="14.25" customHeight="1">
      <c r="A688" s="129"/>
      <c r="B688" s="129"/>
      <c r="C688" s="129"/>
      <c r="D688" s="129"/>
      <c r="E688" s="129"/>
      <c r="F688" s="129"/>
      <c r="G688" s="129"/>
      <c r="H688" s="129"/>
      <c r="I688" s="129"/>
      <c r="J688" s="138"/>
      <c r="K688" s="129"/>
      <c r="L688" s="129"/>
      <c r="M688" s="129"/>
      <c r="N688" s="129"/>
      <c r="O688" s="129"/>
      <c r="P688" s="129"/>
      <c r="Q688" s="129"/>
      <c r="R688" s="129"/>
    </row>
    <row r="689" spans="1:18" ht="14.25" customHeight="1">
      <c r="A689" s="129"/>
      <c r="B689" s="129"/>
      <c r="C689" s="129"/>
      <c r="D689" s="129"/>
      <c r="E689" s="129"/>
      <c r="F689" s="129"/>
      <c r="G689" s="129"/>
      <c r="H689" s="129"/>
      <c r="I689" s="129"/>
      <c r="J689" s="138"/>
      <c r="K689" s="129"/>
      <c r="L689" s="129"/>
      <c r="M689" s="129"/>
      <c r="N689" s="129"/>
      <c r="O689" s="129"/>
      <c r="P689" s="129"/>
      <c r="Q689" s="129"/>
      <c r="R689" s="129"/>
    </row>
    <row r="690" spans="1:18" ht="14.25" customHeight="1">
      <c r="A690" s="129"/>
      <c r="B690" s="129"/>
      <c r="C690" s="129"/>
      <c r="D690" s="129"/>
      <c r="E690" s="129"/>
      <c r="F690" s="129"/>
      <c r="G690" s="129"/>
      <c r="H690" s="129"/>
      <c r="I690" s="129"/>
      <c r="J690" s="138"/>
      <c r="K690" s="129"/>
      <c r="L690" s="129"/>
      <c r="M690" s="129"/>
      <c r="N690" s="129"/>
      <c r="O690" s="129"/>
      <c r="P690" s="129"/>
      <c r="Q690" s="129"/>
      <c r="R690" s="129"/>
    </row>
    <row r="691" spans="1:18" ht="14.25" customHeight="1">
      <c r="A691" s="129"/>
      <c r="B691" s="129"/>
      <c r="C691" s="129"/>
      <c r="D691" s="129"/>
      <c r="E691" s="129"/>
      <c r="F691" s="129"/>
      <c r="G691" s="129"/>
      <c r="H691" s="129"/>
      <c r="I691" s="129"/>
      <c r="J691" s="138"/>
      <c r="K691" s="129"/>
      <c r="L691" s="129"/>
      <c r="M691" s="129"/>
      <c r="N691" s="129"/>
      <c r="O691" s="129"/>
      <c r="P691" s="129"/>
      <c r="Q691" s="129"/>
      <c r="R691" s="129"/>
    </row>
    <row r="692" spans="1:18" ht="14.25" customHeight="1">
      <c r="A692" s="129"/>
      <c r="B692" s="129"/>
      <c r="C692" s="129"/>
      <c r="D692" s="129"/>
      <c r="E692" s="129"/>
      <c r="F692" s="129"/>
      <c r="G692" s="129"/>
      <c r="H692" s="129"/>
      <c r="I692" s="129"/>
      <c r="J692" s="138"/>
      <c r="K692" s="129"/>
      <c r="L692" s="129"/>
      <c r="M692" s="129"/>
      <c r="N692" s="129"/>
      <c r="O692" s="129"/>
      <c r="P692" s="129"/>
      <c r="Q692" s="129"/>
      <c r="R692" s="129"/>
    </row>
    <row r="693" spans="1:18" ht="14.25" customHeight="1">
      <c r="A693" s="129"/>
      <c r="B693" s="129"/>
      <c r="C693" s="129"/>
      <c r="D693" s="129"/>
      <c r="E693" s="129"/>
      <c r="F693" s="129"/>
      <c r="G693" s="129"/>
      <c r="H693" s="129"/>
      <c r="I693" s="129"/>
      <c r="J693" s="138"/>
      <c r="K693" s="129"/>
      <c r="L693" s="129"/>
      <c r="M693" s="129"/>
      <c r="N693" s="129"/>
      <c r="O693" s="129"/>
      <c r="P693" s="129"/>
      <c r="Q693" s="129"/>
      <c r="R693" s="129"/>
    </row>
    <row r="694" spans="1:18" ht="14.25" customHeight="1">
      <c r="A694" s="129"/>
      <c r="B694" s="129"/>
      <c r="C694" s="129"/>
      <c r="D694" s="129"/>
      <c r="E694" s="129"/>
      <c r="F694" s="129"/>
      <c r="G694" s="129"/>
      <c r="H694" s="129"/>
      <c r="I694" s="129"/>
      <c r="J694" s="138"/>
      <c r="K694" s="129"/>
      <c r="L694" s="129"/>
      <c r="M694" s="129"/>
      <c r="N694" s="129"/>
      <c r="O694" s="129"/>
      <c r="P694" s="129"/>
      <c r="Q694" s="129"/>
      <c r="R694" s="129"/>
    </row>
    <row r="695" spans="1:18" ht="14.25" customHeight="1">
      <c r="A695" s="129"/>
      <c r="B695" s="129"/>
      <c r="C695" s="129"/>
      <c r="D695" s="129"/>
      <c r="E695" s="129"/>
      <c r="F695" s="129"/>
      <c r="G695" s="129"/>
      <c r="H695" s="129"/>
      <c r="I695" s="129"/>
      <c r="J695" s="138"/>
      <c r="K695" s="129"/>
      <c r="L695" s="129"/>
      <c r="M695" s="129"/>
      <c r="N695" s="129"/>
      <c r="O695" s="129"/>
      <c r="P695" s="129"/>
      <c r="Q695" s="129"/>
      <c r="R695" s="129"/>
    </row>
    <row r="696" spans="1:18" ht="14.25" customHeight="1">
      <c r="A696" s="129"/>
      <c r="B696" s="129"/>
      <c r="C696" s="129"/>
      <c r="D696" s="129"/>
      <c r="E696" s="129"/>
      <c r="F696" s="129"/>
      <c r="G696" s="129"/>
      <c r="H696" s="129"/>
      <c r="I696" s="129"/>
      <c r="J696" s="138"/>
      <c r="K696" s="129"/>
      <c r="L696" s="129"/>
      <c r="M696" s="129"/>
      <c r="N696" s="129"/>
      <c r="O696" s="129"/>
      <c r="P696" s="129"/>
      <c r="Q696" s="129"/>
      <c r="R696" s="129"/>
    </row>
    <row r="697" spans="1:18" ht="14.25" customHeight="1">
      <c r="A697" s="129"/>
      <c r="B697" s="129"/>
      <c r="C697" s="129"/>
      <c r="D697" s="129"/>
      <c r="E697" s="129"/>
      <c r="F697" s="129"/>
      <c r="G697" s="129"/>
      <c r="H697" s="129"/>
      <c r="I697" s="129"/>
      <c r="J697" s="138"/>
      <c r="K697" s="129"/>
      <c r="L697" s="129"/>
      <c r="M697" s="129"/>
      <c r="N697" s="129"/>
      <c r="O697" s="129"/>
      <c r="P697" s="129"/>
      <c r="Q697" s="129"/>
      <c r="R697" s="129"/>
    </row>
    <row r="698" spans="1:18" ht="14.25" customHeight="1">
      <c r="A698" s="129"/>
      <c r="B698" s="129"/>
      <c r="C698" s="129"/>
      <c r="D698" s="129"/>
      <c r="E698" s="129"/>
      <c r="F698" s="129"/>
      <c r="G698" s="129"/>
      <c r="H698" s="129"/>
      <c r="I698" s="129"/>
      <c r="J698" s="138"/>
      <c r="K698" s="129"/>
      <c r="L698" s="129"/>
      <c r="M698" s="129"/>
      <c r="N698" s="129"/>
      <c r="O698" s="129"/>
      <c r="P698" s="129"/>
      <c r="Q698" s="129"/>
      <c r="R698" s="129"/>
    </row>
    <row r="699" spans="1:18" ht="14.25" customHeight="1">
      <c r="A699" s="129"/>
      <c r="B699" s="129"/>
      <c r="C699" s="129"/>
      <c r="D699" s="129"/>
      <c r="E699" s="129"/>
      <c r="F699" s="129"/>
      <c r="G699" s="129"/>
      <c r="H699" s="129"/>
      <c r="I699" s="129"/>
      <c r="J699" s="138"/>
      <c r="K699" s="129"/>
      <c r="L699" s="129"/>
      <c r="M699" s="129"/>
      <c r="N699" s="129"/>
      <c r="O699" s="129"/>
      <c r="P699" s="129"/>
      <c r="Q699" s="129"/>
      <c r="R699" s="129"/>
    </row>
    <row r="700" spans="1:18" ht="14.25" customHeight="1">
      <c r="A700" s="129"/>
      <c r="B700" s="129"/>
      <c r="C700" s="129"/>
      <c r="D700" s="129"/>
      <c r="E700" s="129"/>
      <c r="F700" s="129"/>
      <c r="G700" s="129"/>
      <c r="H700" s="129"/>
      <c r="I700" s="129"/>
      <c r="J700" s="138"/>
      <c r="K700" s="129"/>
      <c r="L700" s="129"/>
      <c r="M700" s="129"/>
      <c r="N700" s="129"/>
      <c r="O700" s="129"/>
      <c r="P700" s="129"/>
      <c r="Q700" s="129"/>
      <c r="R700" s="129"/>
    </row>
    <row r="701" spans="1:18" ht="14.25" customHeight="1">
      <c r="A701" s="129"/>
      <c r="B701" s="129"/>
      <c r="C701" s="129"/>
      <c r="D701" s="129"/>
      <c r="E701" s="129"/>
      <c r="F701" s="129"/>
      <c r="G701" s="129"/>
      <c r="H701" s="129"/>
      <c r="I701" s="129"/>
      <c r="J701" s="138"/>
      <c r="K701" s="129"/>
      <c r="L701" s="129"/>
      <c r="M701" s="129"/>
      <c r="N701" s="129"/>
      <c r="O701" s="129"/>
      <c r="P701" s="129"/>
      <c r="Q701" s="129"/>
      <c r="R701" s="129"/>
    </row>
    <row r="702" spans="1:18" ht="14.25" customHeight="1">
      <c r="A702" s="129"/>
      <c r="B702" s="129"/>
      <c r="C702" s="129"/>
      <c r="D702" s="129"/>
      <c r="E702" s="129"/>
      <c r="F702" s="129"/>
      <c r="G702" s="129"/>
      <c r="H702" s="129"/>
      <c r="I702" s="129"/>
      <c r="J702" s="138"/>
      <c r="K702" s="129"/>
      <c r="L702" s="129"/>
      <c r="M702" s="129"/>
      <c r="N702" s="129"/>
      <c r="O702" s="129"/>
      <c r="P702" s="129"/>
      <c r="Q702" s="129"/>
      <c r="R702" s="129"/>
    </row>
    <row r="703" spans="1:18" ht="14.25" customHeight="1">
      <c r="A703" s="129"/>
      <c r="B703" s="129"/>
      <c r="C703" s="129"/>
      <c r="D703" s="129"/>
      <c r="E703" s="129"/>
      <c r="F703" s="129"/>
      <c r="G703" s="129"/>
      <c r="H703" s="129"/>
      <c r="I703" s="129"/>
      <c r="J703" s="138"/>
      <c r="K703" s="129"/>
      <c r="L703" s="129"/>
      <c r="M703" s="129"/>
      <c r="N703" s="129"/>
      <c r="O703" s="129"/>
      <c r="P703" s="129"/>
      <c r="Q703" s="129"/>
      <c r="R703" s="129"/>
    </row>
    <row r="704" spans="1:18" ht="14.25" customHeight="1">
      <c r="A704" s="129"/>
      <c r="B704" s="129"/>
      <c r="C704" s="129"/>
      <c r="D704" s="129"/>
      <c r="E704" s="129"/>
      <c r="F704" s="129"/>
      <c r="G704" s="129"/>
      <c r="H704" s="129"/>
      <c r="I704" s="129"/>
      <c r="J704" s="138"/>
      <c r="K704" s="129"/>
      <c r="L704" s="129"/>
      <c r="M704" s="129"/>
      <c r="N704" s="129"/>
      <c r="O704" s="129"/>
      <c r="P704" s="129"/>
      <c r="Q704" s="129"/>
      <c r="R704" s="129"/>
    </row>
    <row r="705" spans="1:18" ht="14.25" customHeight="1">
      <c r="A705" s="129"/>
      <c r="B705" s="129"/>
      <c r="C705" s="129"/>
      <c r="D705" s="129"/>
      <c r="E705" s="129"/>
      <c r="F705" s="129"/>
      <c r="G705" s="129"/>
      <c r="H705" s="129"/>
      <c r="I705" s="129"/>
      <c r="J705" s="138"/>
      <c r="K705" s="129"/>
      <c r="L705" s="129"/>
      <c r="M705" s="129"/>
      <c r="N705" s="129"/>
      <c r="O705" s="129"/>
      <c r="P705" s="129"/>
      <c r="Q705" s="129"/>
      <c r="R705" s="129"/>
    </row>
    <row r="706" spans="1:18" ht="14.25" customHeight="1">
      <c r="A706" s="129"/>
      <c r="B706" s="129"/>
      <c r="C706" s="129"/>
      <c r="D706" s="129"/>
      <c r="E706" s="129"/>
      <c r="F706" s="129"/>
      <c r="G706" s="129"/>
      <c r="H706" s="129"/>
      <c r="I706" s="129"/>
      <c r="J706" s="138"/>
      <c r="K706" s="129"/>
      <c r="L706" s="129"/>
      <c r="M706" s="129"/>
      <c r="N706" s="129"/>
      <c r="O706" s="129"/>
      <c r="P706" s="129"/>
      <c r="Q706" s="129"/>
      <c r="R706" s="129"/>
    </row>
    <row r="707" spans="1:18" ht="14.25" customHeight="1">
      <c r="A707" s="129"/>
      <c r="B707" s="129"/>
      <c r="C707" s="129"/>
      <c r="D707" s="129"/>
      <c r="E707" s="129"/>
      <c r="F707" s="129"/>
      <c r="G707" s="129"/>
      <c r="H707" s="129"/>
      <c r="I707" s="129"/>
      <c r="J707" s="138"/>
      <c r="K707" s="129"/>
      <c r="L707" s="129"/>
      <c r="M707" s="129"/>
      <c r="N707" s="129"/>
      <c r="O707" s="129"/>
      <c r="P707" s="129"/>
      <c r="Q707" s="129"/>
      <c r="R707" s="129"/>
    </row>
    <row r="708" spans="1:18" ht="14.25" customHeight="1">
      <c r="A708" s="129"/>
      <c r="B708" s="129"/>
      <c r="C708" s="129"/>
      <c r="D708" s="129"/>
      <c r="E708" s="129"/>
      <c r="F708" s="129"/>
      <c r="G708" s="129"/>
      <c r="H708" s="129"/>
      <c r="I708" s="129"/>
      <c r="J708" s="138"/>
      <c r="K708" s="129"/>
      <c r="L708" s="129"/>
      <c r="M708" s="129"/>
      <c r="N708" s="129"/>
      <c r="O708" s="129"/>
      <c r="P708" s="129"/>
      <c r="Q708" s="129"/>
      <c r="R708" s="129"/>
    </row>
    <row r="709" spans="1:18" ht="14.25" customHeight="1">
      <c r="A709" s="129"/>
      <c r="B709" s="129"/>
      <c r="C709" s="129"/>
      <c r="D709" s="129"/>
      <c r="E709" s="129"/>
      <c r="F709" s="129"/>
      <c r="G709" s="129"/>
      <c r="H709" s="129"/>
      <c r="I709" s="129"/>
      <c r="J709" s="138"/>
      <c r="K709" s="129"/>
      <c r="L709" s="129"/>
      <c r="M709" s="129"/>
      <c r="N709" s="129"/>
      <c r="O709" s="129"/>
      <c r="P709" s="129"/>
      <c r="Q709" s="129"/>
      <c r="R709" s="129"/>
    </row>
    <row r="710" spans="1:18" ht="14.25" customHeight="1">
      <c r="A710" s="129"/>
      <c r="B710" s="129"/>
      <c r="C710" s="129"/>
      <c r="D710" s="129"/>
      <c r="E710" s="129"/>
      <c r="F710" s="129"/>
      <c r="G710" s="129"/>
      <c r="H710" s="129"/>
      <c r="I710" s="129"/>
      <c r="J710" s="138"/>
      <c r="K710" s="129"/>
      <c r="L710" s="129"/>
      <c r="M710" s="129"/>
      <c r="N710" s="129"/>
      <c r="O710" s="129"/>
      <c r="P710" s="129"/>
      <c r="Q710" s="129"/>
      <c r="R710" s="129"/>
    </row>
    <row r="711" spans="1:18" ht="14.25" customHeight="1">
      <c r="A711" s="129"/>
      <c r="B711" s="129"/>
      <c r="C711" s="129"/>
      <c r="D711" s="129"/>
      <c r="E711" s="129"/>
      <c r="F711" s="129"/>
      <c r="G711" s="129"/>
      <c r="H711" s="129"/>
      <c r="I711" s="129"/>
      <c r="J711" s="138"/>
      <c r="K711" s="129"/>
      <c r="L711" s="129"/>
      <c r="M711" s="129"/>
      <c r="N711" s="129"/>
      <c r="O711" s="129"/>
      <c r="P711" s="129"/>
      <c r="Q711" s="129"/>
      <c r="R711" s="129"/>
    </row>
    <row r="712" spans="1:18" ht="14.25" customHeight="1">
      <c r="A712" s="129"/>
      <c r="B712" s="129"/>
      <c r="C712" s="129"/>
      <c r="D712" s="129"/>
      <c r="E712" s="129"/>
      <c r="F712" s="129"/>
      <c r="G712" s="129"/>
      <c r="H712" s="129"/>
      <c r="I712" s="129"/>
      <c r="J712" s="138"/>
      <c r="K712" s="129"/>
      <c r="L712" s="129"/>
      <c r="M712" s="129"/>
      <c r="N712" s="129"/>
      <c r="O712" s="129"/>
      <c r="P712" s="129"/>
      <c r="Q712" s="129"/>
      <c r="R712" s="129"/>
    </row>
    <row r="713" spans="1:18" ht="14.25" customHeight="1">
      <c r="A713" s="129"/>
      <c r="B713" s="129"/>
      <c r="C713" s="129"/>
      <c r="D713" s="129"/>
      <c r="E713" s="129"/>
      <c r="F713" s="129"/>
      <c r="G713" s="129"/>
      <c r="H713" s="129"/>
      <c r="I713" s="129"/>
      <c r="J713" s="138"/>
      <c r="K713" s="129"/>
      <c r="L713" s="129"/>
      <c r="M713" s="129"/>
      <c r="N713" s="129"/>
      <c r="O713" s="129"/>
      <c r="P713" s="129"/>
      <c r="Q713" s="129"/>
      <c r="R713" s="129"/>
    </row>
    <row r="714" spans="1:18" ht="14.25" customHeight="1">
      <c r="A714" s="129"/>
      <c r="B714" s="129"/>
      <c r="C714" s="129"/>
      <c r="D714" s="129"/>
      <c r="E714" s="129"/>
      <c r="F714" s="129"/>
      <c r="G714" s="129"/>
      <c r="H714" s="129"/>
      <c r="I714" s="129"/>
      <c r="J714" s="138"/>
      <c r="K714" s="129"/>
      <c r="L714" s="129"/>
      <c r="M714" s="129"/>
      <c r="N714" s="129"/>
      <c r="O714" s="129"/>
      <c r="P714" s="129"/>
      <c r="Q714" s="129"/>
      <c r="R714" s="129"/>
    </row>
    <row r="715" spans="1:18" ht="14.25" customHeight="1">
      <c r="A715" s="129"/>
      <c r="B715" s="129"/>
      <c r="C715" s="129"/>
      <c r="D715" s="129"/>
      <c r="E715" s="129"/>
      <c r="F715" s="129"/>
      <c r="G715" s="129"/>
      <c r="H715" s="129"/>
      <c r="I715" s="129"/>
      <c r="J715" s="138"/>
      <c r="K715" s="129"/>
      <c r="L715" s="129"/>
      <c r="M715" s="129"/>
      <c r="N715" s="129"/>
      <c r="O715" s="129"/>
      <c r="P715" s="129"/>
      <c r="Q715" s="129"/>
      <c r="R715" s="129"/>
    </row>
    <row r="716" spans="1:18" ht="14.25" customHeight="1">
      <c r="A716" s="129"/>
      <c r="B716" s="129"/>
      <c r="C716" s="129"/>
      <c r="D716" s="129"/>
      <c r="E716" s="129"/>
      <c r="F716" s="129"/>
      <c r="G716" s="129"/>
      <c r="H716" s="129"/>
      <c r="I716" s="129"/>
      <c r="J716" s="138"/>
      <c r="K716" s="129"/>
      <c r="L716" s="129"/>
      <c r="M716" s="129"/>
      <c r="N716" s="129"/>
      <c r="O716" s="129"/>
      <c r="P716" s="129"/>
      <c r="Q716" s="129"/>
      <c r="R716" s="129"/>
    </row>
    <row r="717" spans="1:18" ht="14.25" customHeight="1">
      <c r="A717" s="129"/>
      <c r="B717" s="129"/>
      <c r="C717" s="129"/>
      <c r="D717" s="129"/>
      <c r="E717" s="129"/>
      <c r="F717" s="129"/>
      <c r="G717" s="129"/>
      <c r="H717" s="129"/>
      <c r="I717" s="129"/>
      <c r="J717" s="138"/>
      <c r="K717" s="129"/>
      <c r="L717" s="129"/>
      <c r="M717" s="129"/>
      <c r="N717" s="129"/>
      <c r="O717" s="129"/>
      <c r="P717" s="129"/>
      <c r="Q717" s="129"/>
      <c r="R717" s="129"/>
    </row>
    <row r="718" spans="1:18" ht="14.25" customHeight="1">
      <c r="A718" s="129"/>
      <c r="B718" s="129"/>
      <c r="C718" s="129"/>
      <c r="D718" s="129"/>
      <c r="E718" s="129"/>
      <c r="F718" s="129"/>
      <c r="G718" s="129"/>
      <c r="H718" s="129"/>
      <c r="I718" s="129"/>
      <c r="J718" s="138"/>
      <c r="K718" s="129"/>
      <c r="L718" s="129"/>
      <c r="M718" s="129"/>
      <c r="N718" s="129"/>
      <c r="O718" s="129"/>
      <c r="P718" s="129"/>
      <c r="Q718" s="129"/>
      <c r="R718" s="129"/>
    </row>
    <row r="719" spans="1:18" ht="14.25" customHeight="1">
      <c r="A719" s="129"/>
      <c r="B719" s="129"/>
      <c r="C719" s="129"/>
      <c r="D719" s="129"/>
      <c r="E719" s="129"/>
      <c r="F719" s="129"/>
      <c r="G719" s="129"/>
      <c r="H719" s="129"/>
      <c r="I719" s="129"/>
      <c r="J719" s="138"/>
      <c r="K719" s="129"/>
      <c r="L719" s="129"/>
      <c r="M719" s="129"/>
      <c r="N719" s="129"/>
      <c r="O719" s="129"/>
      <c r="P719" s="129"/>
      <c r="Q719" s="129"/>
      <c r="R719" s="129"/>
    </row>
    <row r="720" spans="1:18" ht="14.25" customHeight="1">
      <c r="A720" s="129"/>
      <c r="B720" s="129"/>
      <c r="C720" s="129"/>
      <c r="D720" s="129"/>
      <c r="E720" s="129"/>
      <c r="F720" s="129"/>
      <c r="G720" s="129"/>
      <c r="H720" s="129"/>
      <c r="I720" s="129"/>
      <c r="J720" s="138"/>
      <c r="K720" s="129"/>
      <c r="L720" s="129"/>
      <c r="M720" s="129"/>
      <c r="N720" s="129"/>
      <c r="O720" s="129"/>
      <c r="P720" s="129"/>
      <c r="Q720" s="129"/>
      <c r="R720" s="129"/>
    </row>
    <row r="721" spans="1:18" ht="14.25" customHeight="1">
      <c r="A721" s="129"/>
      <c r="B721" s="129"/>
      <c r="C721" s="129"/>
      <c r="D721" s="129"/>
      <c r="E721" s="129"/>
      <c r="F721" s="129"/>
      <c r="G721" s="129"/>
      <c r="H721" s="129"/>
      <c r="I721" s="129"/>
      <c r="J721" s="138"/>
      <c r="K721" s="129"/>
      <c r="L721" s="129"/>
      <c r="M721" s="129"/>
      <c r="N721" s="129"/>
      <c r="O721" s="129"/>
      <c r="P721" s="129"/>
      <c r="Q721" s="129"/>
      <c r="R721" s="129"/>
    </row>
    <row r="722" spans="1:18" ht="14.25" customHeight="1">
      <c r="A722" s="129"/>
      <c r="B722" s="129"/>
      <c r="C722" s="129"/>
      <c r="D722" s="129"/>
      <c r="E722" s="129"/>
      <c r="F722" s="129"/>
      <c r="G722" s="129"/>
      <c r="H722" s="129"/>
      <c r="I722" s="129"/>
      <c r="J722" s="138"/>
      <c r="K722" s="129"/>
      <c r="L722" s="129"/>
      <c r="M722" s="129"/>
      <c r="N722" s="129"/>
      <c r="O722" s="129"/>
      <c r="P722" s="129"/>
      <c r="Q722" s="129"/>
      <c r="R722" s="129"/>
    </row>
    <row r="723" spans="1:18" ht="14.25" customHeight="1">
      <c r="A723" s="129"/>
      <c r="B723" s="129"/>
      <c r="C723" s="129"/>
      <c r="D723" s="129"/>
      <c r="E723" s="129"/>
      <c r="F723" s="129"/>
      <c r="G723" s="129"/>
      <c r="H723" s="129"/>
      <c r="I723" s="129"/>
      <c r="J723" s="138"/>
      <c r="K723" s="129"/>
      <c r="L723" s="129"/>
      <c r="M723" s="129"/>
      <c r="N723" s="129"/>
      <c r="O723" s="129"/>
      <c r="P723" s="129"/>
      <c r="Q723" s="129"/>
      <c r="R723" s="129"/>
    </row>
    <row r="724" spans="1:18" ht="14.25" customHeight="1">
      <c r="A724" s="129"/>
      <c r="B724" s="129"/>
      <c r="C724" s="129"/>
      <c r="D724" s="129"/>
      <c r="E724" s="129"/>
      <c r="F724" s="129"/>
      <c r="G724" s="129"/>
      <c r="H724" s="129"/>
      <c r="I724" s="129"/>
      <c r="J724" s="138"/>
      <c r="K724" s="129"/>
      <c r="L724" s="129"/>
      <c r="M724" s="129"/>
      <c r="N724" s="129"/>
      <c r="O724" s="129"/>
      <c r="P724" s="129"/>
      <c r="Q724" s="129"/>
      <c r="R724" s="129"/>
    </row>
    <row r="725" spans="1:18" ht="14.25" customHeight="1">
      <c r="A725" s="129"/>
      <c r="B725" s="129"/>
      <c r="C725" s="129"/>
      <c r="D725" s="129"/>
      <c r="E725" s="129"/>
      <c r="F725" s="129"/>
      <c r="G725" s="129"/>
      <c r="H725" s="129"/>
      <c r="I725" s="129"/>
      <c r="J725" s="138"/>
      <c r="K725" s="129"/>
      <c r="L725" s="129"/>
      <c r="M725" s="129"/>
      <c r="N725" s="129"/>
      <c r="O725" s="129"/>
      <c r="P725" s="129"/>
      <c r="Q725" s="129"/>
      <c r="R725" s="129"/>
    </row>
    <row r="726" spans="1:18" ht="14.25" customHeight="1">
      <c r="A726" s="129"/>
      <c r="B726" s="129"/>
      <c r="C726" s="129"/>
      <c r="D726" s="129"/>
      <c r="E726" s="129"/>
      <c r="F726" s="129"/>
      <c r="G726" s="129"/>
      <c r="H726" s="129"/>
      <c r="I726" s="129"/>
      <c r="J726" s="138"/>
      <c r="K726" s="129"/>
      <c r="L726" s="129"/>
      <c r="M726" s="129"/>
      <c r="N726" s="129"/>
      <c r="O726" s="129"/>
      <c r="P726" s="129"/>
      <c r="Q726" s="129"/>
      <c r="R726" s="129"/>
    </row>
    <row r="727" spans="1:18" ht="14.25" customHeight="1">
      <c r="A727" s="129"/>
      <c r="B727" s="129"/>
      <c r="C727" s="129"/>
      <c r="D727" s="129"/>
      <c r="E727" s="129"/>
      <c r="F727" s="129"/>
      <c r="G727" s="129"/>
      <c r="H727" s="129"/>
      <c r="I727" s="129"/>
      <c r="J727" s="138"/>
      <c r="K727" s="129"/>
      <c r="L727" s="129"/>
      <c r="M727" s="129"/>
      <c r="N727" s="129"/>
      <c r="O727" s="129"/>
      <c r="P727" s="129"/>
      <c r="Q727" s="129"/>
      <c r="R727" s="129"/>
    </row>
    <row r="728" spans="1:18" ht="14.25" customHeight="1">
      <c r="A728" s="129"/>
      <c r="B728" s="129"/>
      <c r="C728" s="129"/>
      <c r="D728" s="129"/>
      <c r="E728" s="129"/>
      <c r="F728" s="129"/>
      <c r="G728" s="129"/>
      <c r="H728" s="129"/>
      <c r="I728" s="129"/>
      <c r="J728" s="138"/>
      <c r="K728" s="129"/>
      <c r="L728" s="129"/>
      <c r="M728" s="129"/>
      <c r="N728" s="129"/>
      <c r="O728" s="129"/>
      <c r="P728" s="129"/>
      <c r="Q728" s="129"/>
      <c r="R728" s="129"/>
    </row>
    <row r="729" spans="1:18" ht="14.25" customHeight="1">
      <c r="A729" s="129"/>
      <c r="B729" s="129"/>
      <c r="C729" s="129"/>
      <c r="D729" s="129"/>
      <c r="E729" s="129"/>
      <c r="F729" s="129"/>
      <c r="G729" s="129"/>
      <c r="H729" s="129"/>
      <c r="I729" s="129"/>
      <c r="J729" s="138"/>
      <c r="K729" s="129"/>
      <c r="L729" s="129"/>
      <c r="M729" s="129"/>
      <c r="N729" s="129"/>
      <c r="O729" s="129"/>
      <c r="P729" s="129"/>
      <c r="Q729" s="129"/>
      <c r="R729" s="129"/>
    </row>
    <row r="730" spans="1:18" ht="14.25" customHeight="1">
      <c r="A730" s="129"/>
      <c r="B730" s="129"/>
      <c r="C730" s="129"/>
      <c r="D730" s="129"/>
      <c r="E730" s="129"/>
      <c r="F730" s="129"/>
      <c r="G730" s="129"/>
      <c r="H730" s="129"/>
      <c r="I730" s="129"/>
      <c r="J730" s="138"/>
      <c r="K730" s="129"/>
      <c r="L730" s="129"/>
      <c r="M730" s="129"/>
      <c r="N730" s="129"/>
      <c r="O730" s="129"/>
      <c r="P730" s="129"/>
      <c r="Q730" s="129"/>
      <c r="R730" s="129"/>
    </row>
    <row r="731" spans="1:18" ht="14.25" customHeight="1">
      <c r="A731" s="129"/>
      <c r="B731" s="129"/>
      <c r="C731" s="129"/>
      <c r="D731" s="129"/>
      <c r="E731" s="129"/>
      <c r="F731" s="129"/>
      <c r="G731" s="129"/>
      <c r="H731" s="129"/>
      <c r="I731" s="129"/>
      <c r="J731" s="138"/>
      <c r="K731" s="129"/>
      <c r="L731" s="129"/>
      <c r="M731" s="129"/>
      <c r="N731" s="129"/>
      <c r="O731" s="129"/>
      <c r="P731" s="129"/>
      <c r="Q731" s="129"/>
      <c r="R731" s="129"/>
    </row>
    <row r="732" spans="1:18" ht="14.25" customHeight="1">
      <c r="A732" s="129"/>
      <c r="B732" s="129"/>
      <c r="C732" s="129"/>
      <c r="D732" s="129"/>
      <c r="E732" s="129"/>
      <c r="F732" s="129"/>
      <c r="G732" s="129"/>
      <c r="H732" s="129"/>
      <c r="I732" s="129"/>
      <c r="J732" s="138"/>
      <c r="K732" s="129"/>
      <c r="L732" s="129"/>
      <c r="M732" s="129"/>
      <c r="N732" s="129"/>
      <c r="O732" s="129"/>
      <c r="P732" s="129"/>
      <c r="Q732" s="129"/>
      <c r="R732" s="129"/>
    </row>
    <row r="733" spans="1:18" ht="14.25" customHeight="1">
      <c r="A733" s="129"/>
      <c r="B733" s="129"/>
      <c r="C733" s="129"/>
      <c r="D733" s="129"/>
      <c r="E733" s="129"/>
      <c r="F733" s="129"/>
      <c r="G733" s="129"/>
      <c r="H733" s="129"/>
      <c r="I733" s="129"/>
      <c r="J733" s="138"/>
      <c r="K733" s="129"/>
      <c r="L733" s="129"/>
      <c r="M733" s="129"/>
      <c r="N733" s="129"/>
      <c r="O733" s="129"/>
      <c r="P733" s="129"/>
      <c r="Q733" s="129"/>
      <c r="R733" s="129"/>
    </row>
    <row r="734" spans="1:18" ht="14.25" customHeight="1">
      <c r="A734" s="129"/>
      <c r="B734" s="129"/>
      <c r="C734" s="129"/>
      <c r="D734" s="129"/>
      <c r="E734" s="129"/>
      <c r="F734" s="129"/>
      <c r="G734" s="129"/>
      <c r="H734" s="129"/>
      <c r="I734" s="129"/>
      <c r="J734" s="138"/>
      <c r="K734" s="129"/>
      <c r="L734" s="129"/>
      <c r="M734" s="129"/>
      <c r="N734" s="129"/>
      <c r="O734" s="129"/>
      <c r="P734" s="129"/>
      <c r="Q734" s="129"/>
      <c r="R734" s="129"/>
    </row>
    <row r="735" spans="1:18" ht="14.25" customHeight="1">
      <c r="A735" s="129"/>
      <c r="B735" s="129"/>
      <c r="C735" s="129"/>
      <c r="D735" s="129"/>
      <c r="E735" s="129"/>
      <c r="F735" s="129"/>
      <c r="G735" s="129"/>
      <c r="H735" s="129"/>
      <c r="I735" s="129"/>
      <c r="J735" s="138"/>
      <c r="K735" s="129"/>
      <c r="L735" s="129"/>
      <c r="M735" s="129"/>
      <c r="N735" s="129"/>
      <c r="O735" s="129"/>
      <c r="P735" s="129"/>
      <c r="Q735" s="129"/>
      <c r="R735" s="129"/>
    </row>
    <row r="736" spans="1:18" ht="14.25" customHeight="1">
      <c r="A736" s="129"/>
      <c r="B736" s="129"/>
      <c r="C736" s="129"/>
      <c r="D736" s="129"/>
      <c r="E736" s="129"/>
      <c r="F736" s="129"/>
      <c r="G736" s="129"/>
      <c r="H736" s="129"/>
      <c r="I736" s="129"/>
      <c r="J736" s="138"/>
      <c r="K736" s="129"/>
      <c r="L736" s="129"/>
      <c r="M736" s="129"/>
      <c r="N736" s="129"/>
      <c r="O736" s="129"/>
      <c r="P736" s="129"/>
      <c r="Q736" s="129"/>
      <c r="R736" s="129"/>
    </row>
    <row r="737" spans="1:18" ht="14.25" customHeight="1">
      <c r="A737" s="129"/>
      <c r="B737" s="129"/>
      <c r="C737" s="129"/>
      <c r="D737" s="129"/>
      <c r="E737" s="129"/>
      <c r="F737" s="129"/>
      <c r="G737" s="129"/>
      <c r="H737" s="129"/>
      <c r="I737" s="129"/>
      <c r="J737" s="138"/>
      <c r="K737" s="129"/>
      <c r="L737" s="129"/>
      <c r="M737" s="129"/>
      <c r="N737" s="129"/>
      <c r="O737" s="129"/>
      <c r="P737" s="129"/>
      <c r="Q737" s="129"/>
      <c r="R737" s="129"/>
    </row>
    <row r="738" spans="1:18" ht="14.25" customHeight="1">
      <c r="A738" s="129"/>
      <c r="B738" s="129"/>
      <c r="C738" s="129"/>
      <c r="D738" s="129"/>
      <c r="E738" s="129"/>
      <c r="F738" s="129"/>
      <c r="G738" s="129"/>
      <c r="H738" s="129"/>
      <c r="I738" s="129"/>
      <c r="J738" s="138"/>
      <c r="K738" s="129"/>
      <c r="L738" s="129"/>
      <c r="M738" s="129"/>
      <c r="N738" s="129"/>
      <c r="O738" s="129"/>
      <c r="P738" s="129"/>
      <c r="Q738" s="129"/>
      <c r="R738" s="129"/>
    </row>
    <row r="739" spans="1:18" ht="14.25" customHeight="1">
      <c r="A739" s="129"/>
      <c r="B739" s="129"/>
      <c r="C739" s="129"/>
      <c r="D739" s="129"/>
      <c r="E739" s="129"/>
      <c r="F739" s="129"/>
      <c r="G739" s="129"/>
      <c r="H739" s="129"/>
      <c r="I739" s="129"/>
      <c r="J739" s="138"/>
      <c r="K739" s="129"/>
      <c r="L739" s="129"/>
      <c r="M739" s="129"/>
      <c r="N739" s="129"/>
      <c r="O739" s="129"/>
      <c r="P739" s="129"/>
      <c r="Q739" s="129"/>
      <c r="R739" s="129"/>
    </row>
    <row r="740" spans="1:18" ht="14.25" customHeight="1">
      <c r="A740" s="129"/>
      <c r="B740" s="129"/>
      <c r="C740" s="129"/>
      <c r="D740" s="129"/>
      <c r="E740" s="129"/>
      <c r="F740" s="129"/>
      <c r="G740" s="129"/>
      <c r="H740" s="129"/>
      <c r="I740" s="129"/>
      <c r="J740" s="138"/>
      <c r="K740" s="129"/>
      <c r="L740" s="129"/>
      <c r="M740" s="129"/>
      <c r="N740" s="129"/>
      <c r="O740" s="129"/>
      <c r="P740" s="129"/>
      <c r="Q740" s="129"/>
      <c r="R740" s="129"/>
    </row>
    <row r="741" spans="1:18" ht="14.25" customHeight="1">
      <c r="A741" s="129"/>
      <c r="B741" s="129"/>
      <c r="C741" s="129"/>
      <c r="D741" s="129"/>
      <c r="E741" s="129"/>
      <c r="F741" s="129"/>
      <c r="G741" s="129"/>
      <c r="H741" s="129"/>
      <c r="I741" s="129"/>
      <c r="J741" s="138"/>
      <c r="K741" s="129"/>
      <c r="L741" s="129"/>
      <c r="M741" s="129"/>
      <c r="N741" s="129"/>
      <c r="O741" s="129"/>
      <c r="P741" s="129"/>
      <c r="Q741" s="129"/>
      <c r="R741" s="129"/>
    </row>
    <row r="742" spans="1:18" ht="14.25" customHeight="1">
      <c r="A742" s="129"/>
      <c r="B742" s="129"/>
      <c r="C742" s="129"/>
      <c r="D742" s="129"/>
      <c r="E742" s="129"/>
      <c r="F742" s="129"/>
      <c r="G742" s="129"/>
      <c r="H742" s="129"/>
      <c r="I742" s="129"/>
      <c r="J742" s="138"/>
      <c r="K742" s="129"/>
      <c r="L742" s="129"/>
      <c r="M742" s="129"/>
      <c r="N742" s="129"/>
      <c r="O742" s="129"/>
      <c r="P742" s="129"/>
      <c r="Q742" s="129"/>
      <c r="R742" s="129"/>
    </row>
    <row r="743" spans="1:18" ht="14.25" customHeight="1">
      <c r="A743" s="129"/>
      <c r="B743" s="129"/>
      <c r="C743" s="129"/>
      <c r="D743" s="129"/>
      <c r="E743" s="129"/>
      <c r="F743" s="129"/>
      <c r="G743" s="129"/>
      <c r="H743" s="129"/>
      <c r="I743" s="129"/>
      <c r="J743" s="138"/>
      <c r="K743" s="129"/>
      <c r="L743" s="129"/>
      <c r="M743" s="129"/>
      <c r="N743" s="129"/>
      <c r="O743" s="129"/>
      <c r="P743" s="129"/>
      <c r="Q743" s="129"/>
      <c r="R743" s="129"/>
    </row>
    <row r="744" spans="1:18" ht="14.25" customHeight="1">
      <c r="A744" s="129"/>
      <c r="B744" s="129"/>
      <c r="C744" s="129"/>
      <c r="D744" s="129"/>
      <c r="E744" s="129"/>
      <c r="F744" s="129"/>
      <c r="G744" s="129"/>
      <c r="H744" s="129"/>
      <c r="I744" s="129"/>
      <c r="J744" s="138"/>
      <c r="K744" s="129"/>
      <c r="L744" s="129"/>
      <c r="M744" s="129"/>
      <c r="N744" s="129"/>
      <c r="O744" s="129"/>
      <c r="P744" s="129"/>
      <c r="Q744" s="129"/>
      <c r="R744" s="129"/>
    </row>
    <row r="745" spans="1:18" ht="14.25" customHeight="1">
      <c r="A745" s="129"/>
      <c r="B745" s="129"/>
      <c r="C745" s="129"/>
      <c r="D745" s="129"/>
      <c r="E745" s="129"/>
      <c r="F745" s="129"/>
      <c r="G745" s="129"/>
      <c r="H745" s="129"/>
      <c r="I745" s="129"/>
      <c r="J745" s="138"/>
      <c r="K745" s="129"/>
      <c r="L745" s="129"/>
      <c r="M745" s="129"/>
      <c r="N745" s="129"/>
      <c r="O745" s="129"/>
      <c r="P745" s="129"/>
      <c r="Q745" s="129"/>
      <c r="R745" s="129"/>
    </row>
    <row r="746" spans="1:18" ht="14.25" customHeight="1">
      <c r="A746" s="129"/>
      <c r="B746" s="129"/>
      <c r="C746" s="129"/>
      <c r="D746" s="129"/>
      <c r="E746" s="129"/>
      <c r="F746" s="129"/>
      <c r="G746" s="129"/>
      <c r="H746" s="129"/>
      <c r="I746" s="129"/>
      <c r="J746" s="138"/>
      <c r="K746" s="129"/>
      <c r="L746" s="129"/>
      <c r="M746" s="129"/>
      <c r="N746" s="129"/>
      <c r="O746" s="129"/>
      <c r="P746" s="129"/>
      <c r="Q746" s="129"/>
      <c r="R746" s="129"/>
    </row>
    <row r="747" spans="1:18" ht="14.25" customHeight="1">
      <c r="A747" s="129"/>
      <c r="B747" s="129"/>
      <c r="C747" s="129"/>
      <c r="D747" s="129"/>
      <c r="E747" s="129"/>
      <c r="F747" s="129"/>
      <c r="G747" s="129"/>
      <c r="H747" s="129"/>
      <c r="I747" s="129"/>
      <c r="J747" s="138"/>
      <c r="K747" s="129"/>
      <c r="L747" s="129"/>
      <c r="M747" s="129"/>
      <c r="N747" s="129"/>
      <c r="O747" s="129"/>
      <c r="P747" s="129"/>
      <c r="Q747" s="129"/>
      <c r="R747" s="129"/>
    </row>
    <row r="748" spans="1:18" ht="14.25" customHeight="1">
      <c r="A748" s="129"/>
      <c r="B748" s="129"/>
      <c r="C748" s="129"/>
      <c r="D748" s="129"/>
      <c r="E748" s="129"/>
      <c r="F748" s="129"/>
      <c r="G748" s="129"/>
      <c r="H748" s="129"/>
      <c r="I748" s="129"/>
      <c r="J748" s="138"/>
      <c r="K748" s="129"/>
      <c r="L748" s="129"/>
      <c r="M748" s="129"/>
      <c r="N748" s="129"/>
      <c r="O748" s="129"/>
      <c r="P748" s="129"/>
      <c r="Q748" s="129"/>
      <c r="R748" s="129"/>
    </row>
    <row r="749" spans="1:18" ht="14.25" customHeight="1">
      <c r="A749" s="129"/>
      <c r="B749" s="129"/>
      <c r="C749" s="129"/>
      <c r="D749" s="129"/>
      <c r="E749" s="129"/>
      <c r="F749" s="129"/>
      <c r="G749" s="129"/>
      <c r="H749" s="129"/>
      <c r="I749" s="129"/>
      <c r="J749" s="138"/>
      <c r="K749" s="129"/>
      <c r="L749" s="129"/>
      <c r="M749" s="129"/>
      <c r="N749" s="129"/>
      <c r="O749" s="129"/>
      <c r="P749" s="129"/>
      <c r="Q749" s="129"/>
      <c r="R749" s="129"/>
    </row>
    <row r="750" spans="1:18" ht="14.25" customHeight="1">
      <c r="A750" s="129"/>
      <c r="B750" s="129"/>
      <c r="C750" s="129"/>
      <c r="D750" s="129"/>
      <c r="E750" s="129"/>
      <c r="F750" s="129"/>
      <c r="G750" s="129"/>
      <c r="H750" s="129"/>
      <c r="I750" s="129"/>
      <c r="J750" s="138"/>
      <c r="K750" s="129"/>
      <c r="L750" s="129"/>
      <c r="M750" s="129"/>
      <c r="N750" s="129"/>
      <c r="O750" s="129"/>
      <c r="P750" s="129"/>
      <c r="Q750" s="129"/>
      <c r="R750" s="129"/>
    </row>
    <row r="751" spans="1:18" ht="14.25" customHeight="1">
      <c r="A751" s="129"/>
      <c r="B751" s="129"/>
      <c r="C751" s="129"/>
      <c r="D751" s="129"/>
      <c r="E751" s="129"/>
      <c r="F751" s="129"/>
      <c r="G751" s="129"/>
      <c r="H751" s="129"/>
      <c r="I751" s="129"/>
      <c r="J751" s="138"/>
      <c r="K751" s="129"/>
      <c r="L751" s="129"/>
      <c r="M751" s="129"/>
      <c r="N751" s="129"/>
      <c r="O751" s="129"/>
      <c r="P751" s="129"/>
      <c r="Q751" s="129"/>
      <c r="R751" s="129"/>
    </row>
    <row r="752" spans="1:18" ht="14.25" customHeight="1">
      <c r="A752" s="129"/>
      <c r="B752" s="129"/>
      <c r="C752" s="129"/>
      <c r="D752" s="129"/>
      <c r="E752" s="129"/>
      <c r="F752" s="129"/>
      <c r="G752" s="129"/>
      <c r="H752" s="129"/>
      <c r="I752" s="129"/>
      <c r="J752" s="138"/>
      <c r="K752" s="129"/>
      <c r="L752" s="129"/>
      <c r="M752" s="129"/>
      <c r="N752" s="129"/>
      <c r="O752" s="129"/>
      <c r="P752" s="129"/>
      <c r="Q752" s="129"/>
      <c r="R752" s="129"/>
    </row>
    <row r="753" spans="1:18" ht="14.25" customHeight="1">
      <c r="A753" s="129"/>
      <c r="B753" s="129"/>
      <c r="C753" s="129"/>
      <c r="D753" s="129"/>
      <c r="E753" s="129"/>
      <c r="F753" s="129"/>
      <c r="G753" s="129"/>
      <c r="H753" s="129"/>
      <c r="I753" s="129"/>
      <c r="J753" s="138"/>
      <c r="K753" s="129"/>
      <c r="L753" s="129"/>
      <c r="M753" s="129"/>
      <c r="N753" s="129"/>
      <c r="O753" s="129"/>
      <c r="P753" s="129"/>
      <c r="Q753" s="129"/>
      <c r="R753" s="129"/>
    </row>
    <row r="754" spans="1:18" ht="14.25" customHeight="1">
      <c r="A754" s="129"/>
      <c r="B754" s="129"/>
      <c r="C754" s="129"/>
      <c r="D754" s="129"/>
      <c r="E754" s="129"/>
      <c r="F754" s="129"/>
      <c r="G754" s="129"/>
      <c r="H754" s="129"/>
      <c r="I754" s="129"/>
      <c r="J754" s="138"/>
      <c r="K754" s="129"/>
      <c r="L754" s="129"/>
      <c r="M754" s="129"/>
      <c r="N754" s="129"/>
      <c r="O754" s="129"/>
      <c r="P754" s="129"/>
      <c r="Q754" s="129"/>
      <c r="R754" s="129"/>
    </row>
    <row r="755" spans="1:18" ht="14.25" customHeight="1">
      <c r="A755" s="129"/>
      <c r="B755" s="129"/>
      <c r="C755" s="129"/>
      <c r="D755" s="129"/>
      <c r="E755" s="129"/>
      <c r="F755" s="129"/>
      <c r="G755" s="129"/>
      <c r="H755" s="129"/>
      <c r="I755" s="129"/>
      <c r="J755" s="138"/>
      <c r="K755" s="129"/>
      <c r="L755" s="129"/>
      <c r="M755" s="129"/>
      <c r="N755" s="129"/>
      <c r="O755" s="129"/>
      <c r="P755" s="129"/>
      <c r="Q755" s="129"/>
      <c r="R755" s="129"/>
    </row>
    <row r="756" spans="1:18" ht="14.25" customHeight="1">
      <c r="A756" s="129"/>
      <c r="B756" s="129"/>
      <c r="C756" s="129"/>
      <c r="D756" s="129"/>
      <c r="E756" s="129"/>
      <c r="F756" s="129"/>
      <c r="G756" s="129"/>
      <c r="H756" s="129"/>
      <c r="I756" s="129"/>
      <c r="J756" s="138"/>
      <c r="K756" s="129"/>
      <c r="L756" s="129"/>
      <c r="M756" s="129"/>
      <c r="N756" s="129"/>
      <c r="O756" s="129"/>
      <c r="P756" s="129"/>
      <c r="Q756" s="129"/>
      <c r="R756" s="129"/>
    </row>
    <row r="757" spans="1:18" ht="14.25" customHeight="1">
      <c r="A757" s="129"/>
      <c r="B757" s="129"/>
      <c r="C757" s="129"/>
      <c r="D757" s="129"/>
      <c r="E757" s="129"/>
      <c r="F757" s="129"/>
      <c r="G757" s="129"/>
      <c r="H757" s="129"/>
      <c r="I757" s="129"/>
      <c r="J757" s="138"/>
      <c r="K757" s="129"/>
      <c r="L757" s="129"/>
      <c r="M757" s="129"/>
      <c r="N757" s="129"/>
      <c r="O757" s="129"/>
      <c r="P757" s="129"/>
      <c r="Q757" s="129"/>
      <c r="R757" s="129"/>
    </row>
    <row r="758" spans="1:18" ht="14.25" customHeight="1">
      <c r="A758" s="129"/>
      <c r="B758" s="129"/>
      <c r="C758" s="129"/>
      <c r="D758" s="129"/>
      <c r="E758" s="129"/>
      <c r="F758" s="129"/>
      <c r="G758" s="129"/>
      <c r="H758" s="129"/>
      <c r="I758" s="129"/>
      <c r="J758" s="138"/>
      <c r="K758" s="129"/>
      <c r="L758" s="129"/>
      <c r="M758" s="129"/>
      <c r="N758" s="129"/>
      <c r="O758" s="129"/>
      <c r="P758" s="129"/>
      <c r="Q758" s="129"/>
      <c r="R758" s="129"/>
    </row>
    <row r="759" spans="1:18" ht="14.25" customHeight="1">
      <c r="A759" s="129"/>
      <c r="B759" s="129"/>
      <c r="C759" s="129"/>
      <c r="D759" s="129"/>
      <c r="E759" s="129"/>
      <c r="F759" s="129"/>
      <c r="G759" s="129"/>
      <c r="H759" s="129"/>
      <c r="I759" s="129"/>
      <c r="J759" s="138"/>
      <c r="K759" s="129"/>
      <c r="L759" s="129"/>
      <c r="M759" s="129"/>
      <c r="N759" s="129"/>
      <c r="O759" s="129"/>
      <c r="P759" s="129"/>
      <c r="Q759" s="129"/>
      <c r="R759" s="129"/>
    </row>
    <row r="760" spans="1:18" ht="14.25" customHeight="1">
      <c r="A760" s="129"/>
      <c r="B760" s="129"/>
      <c r="C760" s="129"/>
      <c r="D760" s="129"/>
      <c r="E760" s="129"/>
      <c r="F760" s="129"/>
      <c r="G760" s="129"/>
      <c r="H760" s="129"/>
      <c r="I760" s="129"/>
      <c r="J760" s="138"/>
      <c r="K760" s="129"/>
      <c r="L760" s="129"/>
      <c r="M760" s="129"/>
      <c r="N760" s="129"/>
      <c r="O760" s="129"/>
      <c r="P760" s="129"/>
      <c r="Q760" s="129"/>
      <c r="R760" s="129"/>
    </row>
    <row r="761" spans="1:18" ht="14.25" customHeight="1">
      <c r="A761" s="129"/>
      <c r="B761" s="129"/>
      <c r="C761" s="129"/>
      <c r="D761" s="129"/>
      <c r="E761" s="129"/>
      <c r="F761" s="129"/>
      <c r="G761" s="129"/>
      <c r="H761" s="129"/>
      <c r="I761" s="129"/>
      <c r="J761" s="138"/>
      <c r="K761" s="129"/>
      <c r="L761" s="129"/>
      <c r="M761" s="129"/>
      <c r="N761" s="129"/>
      <c r="O761" s="129"/>
      <c r="P761" s="129"/>
      <c r="Q761" s="129"/>
      <c r="R761" s="129"/>
    </row>
    <row r="762" spans="1:18" ht="14.25" customHeight="1">
      <c r="A762" s="129"/>
      <c r="B762" s="129"/>
      <c r="C762" s="129"/>
      <c r="D762" s="129"/>
      <c r="E762" s="129"/>
      <c r="F762" s="129"/>
      <c r="G762" s="129"/>
      <c r="H762" s="129"/>
      <c r="I762" s="129"/>
      <c r="J762" s="138"/>
      <c r="K762" s="129"/>
      <c r="L762" s="129"/>
      <c r="M762" s="129"/>
      <c r="N762" s="129"/>
      <c r="O762" s="129"/>
      <c r="P762" s="129"/>
      <c r="Q762" s="129"/>
      <c r="R762" s="129"/>
    </row>
    <row r="763" spans="1:18" ht="14.25" customHeight="1">
      <c r="A763" s="129"/>
      <c r="B763" s="129"/>
      <c r="C763" s="129"/>
      <c r="D763" s="129"/>
      <c r="E763" s="129"/>
      <c r="F763" s="129"/>
      <c r="G763" s="129"/>
      <c r="H763" s="129"/>
      <c r="I763" s="129"/>
      <c r="J763" s="138"/>
      <c r="K763" s="129"/>
      <c r="L763" s="129"/>
      <c r="M763" s="129"/>
      <c r="N763" s="129"/>
      <c r="O763" s="129"/>
      <c r="P763" s="129"/>
      <c r="Q763" s="129"/>
      <c r="R763" s="129"/>
    </row>
    <row r="764" spans="1:18" ht="14.25" customHeight="1">
      <c r="A764" s="129"/>
      <c r="B764" s="129"/>
      <c r="C764" s="129"/>
      <c r="D764" s="129"/>
      <c r="E764" s="129"/>
      <c r="F764" s="129"/>
      <c r="G764" s="129"/>
      <c r="H764" s="129"/>
      <c r="I764" s="129"/>
      <c r="J764" s="138"/>
      <c r="K764" s="129"/>
      <c r="L764" s="129"/>
      <c r="M764" s="129"/>
      <c r="N764" s="129"/>
      <c r="O764" s="129"/>
      <c r="P764" s="129"/>
      <c r="Q764" s="129"/>
      <c r="R764" s="129"/>
    </row>
    <row r="765" spans="1:18" ht="14.25" customHeight="1">
      <c r="A765" s="129"/>
      <c r="B765" s="129"/>
      <c r="C765" s="129"/>
      <c r="D765" s="129"/>
      <c r="E765" s="129"/>
      <c r="F765" s="129"/>
      <c r="G765" s="129"/>
      <c r="H765" s="129"/>
      <c r="I765" s="129"/>
      <c r="J765" s="138"/>
      <c r="K765" s="129"/>
      <c r="L765" s="129"/>
      <c r="M765" s="129"/>
      <c r="N765" s="129"/>
      <c r="O765" s="129"/>
      <c r="P765" s="129"/>
      <c r="Q765" s="129"/>
      <c r="R765" s="129"/>
    </row>
    <row r="766" spans="1:18" ht="14.25" customHeight="1">
      <c r="A766" s="129"/>
      <c r="B766" s="129"/>
      <c r="C766" s="129"/>
      <c r="D766" s="129"/>
      <c r="E766" s="129"/>
      <c r="F766" s="129"/>
      <c r="G766" s="129"/>
      <c r="H766" s="129"/>
      <c r="I766" s="129"/>
      <c r="J766" s="138"/>
      <c r="K766" s="129"/>
      <c r="L766" s="129"/>
      <c r="M766" s="129"/>
      <c r="N766" s="129"/>
      <c r="O766" s="129"/>
      <c r="P766" s="129"/>
      <c r="Q766" s="129"/>
      <c r="R766" s="129"/>
    </row>
    <row r="767" spans="1:18" ht="14.25" customHeight="1">
      <c r="A767" s="129"/>
      <c r="B767" s="129"/>
      <c r="C767" s="129"/>
      <c r="D767" s="129"/>
      <c r="E767" s="129"/>
      <c r="F767" s="129"/>
      <c r="G767" s="129"/>
      <c r="H767" s="129"/>
      <c r="I767" s="129"/>
      <c r="J767" s="138"/>
      <c r="K767" s="129"/>
      <c r="L767" s="129"/>
      <c r="M767" s="129"/>
      <c r="N767" s="129"/>
      <c r="O767" s="129"/>
      <c r="P767" s="129"/>
      <c r="Q767" s="129"/>
      <c r="R767" s="129"/>
    </row>
    <row r="768" spans="1:18" ht="14.25" customHeight="1">
      <c r="A768" s="129"/>
      <c r="B768" s="129"/>
      <c r="C768" s="129"/>
      <c r="D768" s="129"/>
      <c r="E768" s="129"/>
      <c r="F768" s="129"/>
      <c r="G768" s="129"/>
      <c r="H768" s="129"/>
      <c r="I768" s="129"/>
      <c r="J768" s="138"/>
      <c r="K768" s="129"/>
      <c r="L768" s="129"/>
      <c r="M768" s="129"/>
      <c r="N768" s="129"/>
      <c r="O768" s="129"/>
      <c r="P768" s="129"/>
      <c r="Q768" s="129"/>
      <c r="R768" s="129"/>
    </row>
    <row r="769" spans="1:18" ht="14.25" customHeight="1">
      <c r="A769" s="129"/>
      <c r="B769" s="129"/>
      <c r="C769" s="129"/>
      <c r="D769" s="129"/>
      <c r="E769" s="129"/>
      <c r="F769" s="129"/>
      <c r="G769" s="129"/>
      <c r="H769" s="129"/>
      <c r="I769" s="129"/>
      <c r="J769" s="138"/>
      <c r="K769" s="129"/>
      <c r="L769" s="129"/>
      <c r="M769" s="129"/>
      <c r="N769" s="129"/>
      <c r="O769" s="129"/>
      <c r="P769" s="129"/>
      <c r="Q769" s="129"/>
      <c r="R769" s="129"/>
    </row>
    <row r="770" spans="1:18" ht="14.25" customHeight="1">
      <c r="A770" s="129"/>
      <c r="B770" s="129"/>
      <c r="C770" s="129"/>
      <c r="D770" s="129"/>
      <c r="E770" s="129"/>
      <c r="F770" s="129"/>
      <c r="G770" s="129"/>
      <c r="H770" s="129"/>
      <c r="I770" s="129"/>
      <c r="J770" s="138"/>
      <c r="K770" s="129"/>
      <c r="L770" s="129"/>
      <c r="M770" s="129"/>
      <c r="N770" s="129"/>
      <c r="O770" s="129"/>
      <c r="P770" s="129"/>
      <c r="Q770" s="129"/>
      <c r="R770" s="129"/>
    </row>
    <row r="771" spans="1:18" ht="14.25" customHeight="1">
      <c r="A771" s="129"/>
      <c r="B771" s="129"/>
      <c r="C771" s="129"/>
      <c r="D771" s="129"/>
      <c r="E771" s="129"/>
      <c r="F771" s="129"/>
      <c r="G771" s="129"/>
      <c r="H771" s="129"/>
      <c r="I771" s="129"/>
      <c r="J771" s="138"/>
      <c r="K771" s="129"/>
      <c r="L771" s="129"/>
      <c r="M771" s="129"/>
      <c r="N771" s="129"/>
      <c r="O771" s="129"/>
      <c r="P771" s="129"/>
      <c r="Q771" s="129"/>
      <c r="R771" s="129"/>
    </row>
    <row r="772" spans="1:18" ht="14.25" customHeight="1">
      <c r="A772" s="129"/>
      <c r="B772" s="129"/>
      <c r="C772" s="129"/>
      <c r="D772" s="129"/>
      <c r="E772" s="129"/>
      <c r="F772" s="129"/>
      <c r="G772" s="129"/>
      <c r="H772" s="129"/>
      <c r="I772" s="129"/>
      <c r="J772" s="138"/>
      <c r="K772" s="129"/>
      <c r="L772" s="129"/>
      <c r="M772" s="129"/>
      <c r="N772" s="129"/>
      <c r="O772" s="129"/>
      <c r="P772" s="129"/>
      <c r="Q772" s="129"/>
      <c r="R772" s="129"/>
    </row>
    <row r="773" spans="1:18" ht="14.25" customHeight="1">
      <c r="A773" s="129"/>
      <c r="B773" s="129"/>
      <c r="C773" s="129"/>
      <c r="D773" s="129"/>
      <c r="E773" s="129"/>
      <c r="F773" s="129"/>
      <c r="G773" s="129"/>
      <c r="H773" s="129"/>
      <c r="I773" s="129"/>
      <c r="J773" s="138"/>
      <c r="K773" s="129"/>
      <c r="L773" s="129"/>
      <c r="M773" s="129"/>
      <c r="N773" s="129"/>
      <c r="O773" s="129"/>
      <c r="P773" s="129"/>
      <c r="Q773" s="129"/>
      <c r="R773" s="129"/>
    </row>
    <row r="774" spans="1:18" ht="14.25" customHeight="1">
      <c r="A774" s="129"/>
      <c r="B774" s="129"/>
      <c r="C774" s="129"/>
      <c r="D774" s="129"/>
      <c r="E774" s="129"/>
      <c r="F774" s="129"/>
      <c r="G774" s="129"/>
      <c r="H774" s="129"/>
      <c r="I774" s="129"/>
      <c r="J774" s="138"/>
      <c r="K774" s="129"/>
      <c r="L774" s="129"/>
      <c r="M774" s="129"/>
      <c r="N774" s="129"/>
      <c r="O774" s="129"/>
      <c r="P774" s="129"/>
      <c r="Q774" s="129"/>
      <c r="R774" s="129"/>
    </row>
    <row r="775" spans="1:18" ht="14.25" customHeight="1">
      <c r="A775" s="129"/>
      <c r="B775" s="129"/>
      <c r="C775" s="129"/>
      <c r="D775" s="129"/>
      <c r="E775" s="129"/>
      <c r="F775" s="129"/>
      <c r="G775" s="129"/>
      <c r="H775" s="129"/>
      <c r="I775" s="129"/>
      <c r="J775" s="138"/>
      <c r="K775" s="129"/>
      <c r="L775" s="129"/>
      <c r="M775" s="129"/>
      <c r="N775" s="129"/>
      <c r="O775" s="129"/>
      <c r="P775" s="129"/>
      <c r="Q775" s="129"/>
      <c r="R775" s="129"/>
    </row>
    <row r="776" spans="1:18" ht="14.25" customHeight="1">
      <c r="A776" s="129"/>
      <c r="B776" s="129"/>
      <c r="C776" s="129"/>
      <c r="D776" s="129"/>
      <c r="E776" s="129"/>
      <c r="F776" s="129"/>
      <c r="G776" s="129"/>
      <c r="H776" s="129"/>
      <c r="I776" s="129"/>
      <c r="J776" s="138"/>
      <c r="K776" s="129"/>
      <c r="L776" s="129"/>
      <c r="M776" s="129"/>
      <c r="N776" s="129"/>
      <c r="O776" s="129"/>
      <c r="P776" s="129"/>
      <c r="Q776" s="129"/>
      <c r="R776" s="129"/>
    </row>
    <row r="777" spans="1:18" ht="14.25" customHeight="1">
      <c r="A777" s="129"/>
      <c r="B777" s="129"/>
      <c r="C777" s="129"/>
      <c r="D777" s="129"/>
      <c r="E777" s="129"/>
      <c r="F777" s="129"/>
      <c r="G777" s="129"/>
      <c r="H777" s="129"/>
      <c r="I777" s="129"/>
      <c r="J777" s="138"/>
      <c r="K777" s="129"/>
      <c r="L777" s="129"/>
      <c r="M777" s="129"/>
      <c r="N777" s="129"/>
      <c r="O777" s="129"/>
      <c r="P777" s="129"/>
      <c r="Q777" s="129"/>
      <c r="R777" s="129"/>
    </row>
    <row r="778" spans="1:18" ht="14.25" customHeight="1">
      <c r="A778" s="129"/>
      <c r="B778" s="129"/>
      <c r="C778" s="129"/>
      <c r="D778" s="129"/>
      <c r="E778" s="129"/>
      <c r="F778" s="129"/>
      <c r="G778" s="129"/>
      <c r="H778" s="129"/>
      <c r="I778" s="129"/>
      <c r="J778" s="138"/>
      <c r="K778" s="129"/>
      <c r="L778" s="129"/>
      <c r="M778" s="129"/>
      <c r="N778" s="129"/>
      <c r="O778" s="129"/>
      <c r="P778" s="129"/>
      <c r="Q778" s="129"/>
      <c r="R778" s="129"/>
    </row>
    <row r="779" spans="1:18" ht="14.25" customHeight="1">
      <c r="A779" s="129"/>
      <c r="B779" s="129"/>
      <c r="C779" s="129"/>
      <c r="D779" s="129"/>
      <c r="E779" s="129"/>
      <c r="F779" s="129"/>
      <c r="G779" s="129"/>
      <c r="H779" s="129"/>
      <c r="I779" s="129"/>
      <c r="J779" s="138"/>
      <c r="K779" s="129"/>
      <c r="L779" s="129"/>
      <c r="M779" s="129"/>
      <c r="N779" s="129"/>
      <c r="O779" s="129"/>
      <c r="P779" s="129"/>
      <c r="Q779" s="129"/>
      <c r="R779" s="129"/>
    </row>
    <row r="780" spans="1:18" ht="14.25" customHeight="1">
      <c r="A780" s="129"/>
      <c r="B780" s="129"/>
      <c r="C780" s="129"/>
      <c r="D780" s="129"/>
      <c r="E780" s="129"/>
      <c r="F780" s="129"/>
      <c r="G780" s="129"/>
      <c r="H780" s="129"/>
      <c r="I780" s="129"/>
      <c r="J780" s="138"/>
      <c r="K780" s="129"/>
      <c r="L780" s="129"/>
      <c r="M780" s="129"/>
      <c r="N780" s="129"/>
      <c r="O780" s="129"/>
      <c r="P780" s="129"/>
      <c r="Q780" s="129"/>
      <c r="R780" s="129"/>
    </row>
    <row r="781" spans="1:18" ht="14.25" customHeight="1">
      <c r="A781" s="129"/>
      <c r="B781" s="129"/>
      <c r="C781" s="129"/>
      <c r="D781" s="129"/>
      <c r="E781" s="129"/>
      <c r="F781" s="129"/>
      <c r="G781" s="129"/>
      <c r="H781" s="129"/>
      <c r="I781" s="129"/>
      <c r="J781" s="138"/>
      <c r="K781" s="129"/>
      <c r="L781" s="129"/>
      <c r="M781" s="129"/>
      <c r="N781" s="129"/>
      <c r="O781" s="129"/>
      <c r="P781" s="129"/>
      <c r="Q781" s="129"/>
      <c r="R781" s="129"/>
    </row>
    <row r="782" spans="1:18" ht="14.25" customHeight="1">
      <c r="A782" s="129"/>
      <c r="B782" s="129"/>
      <c r="C782" s="129"/>
      <c r="D782" s="129"/>
      <c r="E782" s="129"/>
      <c r="F782" s="129"/>
      <c r="G782" s="129"/>
      <c r="H782" s="129"/>
      <c r="I782" s="129"/>
      <c r="J782" s="138"/>
      <c r="K782" s="129"/>
      <c r="L782" s="129"/>
      <c r="M782" s="129"/>
      <c r="N782" s="129"/>
      <c r="O782" s="129"/>
      <c r="P782" s="129"/>
      <c r="Q782" s="129"/>
      <c r="R782" s="129"/>
    </row>
    <row r="783" spans="1:18" ht="14.25" customHeight="1">
      <c r="A783" s="129"/>
      <c r="B783" s="129"/>
      <c r="C783" s="129"/>
      <c r="D783" s="129"/>
      <c r="E783" s="129"/>
      <c r="F783" s="129"/>
      <c r="G783" s="129"/>
      <c r="H783" s="129"/>
      <c r="I783" s="129"/>
      <c r="J783" s="138"/>
      <c r="K783" s="129"/>
      <c r="L783" s="129"/>
      <c r="M783" s="129"/>
      <c r="N783" s="129"/>
      <c r="O783" s="129"/>
      <c r="P783" s="129"/>
      <c r="Q783" s="129"/>
      <c r="R783" s="129"/>
    </row>
    <row r="784" spans="1:18" ht="14.25" customHeight="1">
      <c r="A784" s="129"/>
      <c r="B784" s="129"/>
      <c r="C784" s="129"/>
      <c r="D784" s="129"/>
      <c r="E784" s="129"/>
      <c r="F784" s="129"/>
      <c r="G784" s="129"/>
      <c r="H784" s="129"/>
      <c r="I784" s="129"/>
      <c r="J784" s="138"/>
      <c r="K784" s="129"/>
      <c r="L784" s="129"/>
      <c r="M784" s="129"/>
      <c r="N784" s="129"/>
      <c r="O784" s="129"/>
      <c r="P784" s="129"/>
      <c r="Q784" s="129"/>
      <c r="R784" s="129"/>
    </row>
    <row r="785" spans="1:18" ht="14.25" customHeight="1">
      <c r="A785" s="129"/>
      <c r="B785" s="129"/>
      <c r="C785" s="129"/>
      <c r="D785" s="129"/>
      <c r="E785" s="129"/>
      <c r="F785" s="129"/>
      <c r="G785" s="129"/>
      <c r="H785" s="129"/>
      <c r="I785" s="129"/>
      <c r="J785" s="138"/>
      <c r="K785" s="129"/>
      <c r="L785" s="129"/>
      <c r="M785" s="129"/>
      <c r="N785" s="129"/>
      <c r="O785" s="129"/>
      <c r="P785" s="129"/>
      <c r="Q785" s="129"/>
      <c r="R785" s="129"/>
    </row>
    <row r="786" spans="1:18" ht="14.25" customHeight="1">
      <c r="A786" s="129"/>
      <c r="B786" s="129"/>
      <c r="C786" s="129"/>
      <c r="D786" s="129"/>
      <c r="E786" s="129"/>
      <c r="F786" s="129"/>
      <c r="G786" s="129"/>
      <c r="H786" s="129"/>
      <c r="I786" s="129"/>
      <c r="J786" s="138"/>
      <c r="K786" s="129"/>
      <c r="L786" s="129"/>
      <c r="M786" s="129"/>
      <c r="N786" s="129"/>
      <c r="O786" s="129"/>
      <c r="P786" s="129"/>
      <c r="Q786" s="129"/>
      <c r="R786" s="129"/>
    </row>
    <row r="787" spans="1:18" ht="14.25" customHeight="1">
      <c r="A787" s="129"/>
      <c r="B787" s="129"/>
      <c r="C787" s="129"/>
      <c r="D787" s="129"/>
      <c r="E787" s="129"/>
      <c r="F787" s="129"/>
      <c r="G787" s="129"/>
      <c r="H787" s="129"/>
      <c r="I787" s="129"/>
      <c r="J787" s="138"/>
      <c r="K787" s="129"/>
      <c r="L787" s="129"/>
      <c r="M787" s="129"/>
      <c r="N787" s="129"/>
      <c r="O787" s="129"/>
      <c r="P787" s="129"/>
      <c r="Q787" s="129"/>
      <c r="R787" s="129"/>
    </row>
    <row r="788" spans="1:18" ht="14.25" customHeight="1">
      <c r="A788" s="129"/>
      <c r="B788" s="129"/>
      <c r="C788" s="129"/>
      <c r="D788" s="129"/>
      <c r="E788" s="129"/>
      <c r="F788" s="129"/>
      <c r="G788" s="129"/>
      <c r="H788" s="129"/>
      <c r="I788" s="129"/>
      <c r="J788" s="138"/>
      <c r="K788" s="129"/>
      <c r="L788" s="129"/>
      <c r="M788" s="129"/>
      <c r="N788" s="129"/>
      <c r="O788" s="129"/>
      <c r="P788" s="129"/>
      <c r="Q788" s="129"/>
      <c r="R788" s="129"/>
    </row>
    <row r="789" spans="1:18" ht="14.25" customHeight="1">
      <c r="A789" s="129"/>
      <c r="B789" s="129"/>
      <c r="C789" s="129"/>
      <c r="D789" s="129"/>
      <c r="E789" s="129"/>
      <c r="F789" s="129"/>
      <c r="G789" s="129"/>
      <c r="H789" s="129"/>
      <c r="I789" s="129"/>
      <c r="J789" s="138"/>
      <c r="K789" s="129"/>
      <c r="L789" s="129"/>
      <c r="M789" s="129"/>
      <c r="N789" s="129"/>
      <c r="O789" s="129"/>
      <c r="P789" s="129"/>
      <c r="Q789" s="129"/>
      <c r="R789" s="129"/>
    </row>
    <row r="790" spans="1:18" ht="14.25" customHeight="1">
      <c r="A790" s="129"/>
      <c r="B790" s="129"/>
      <c r="C790" s="129"/>
      <c r="D790" s="129"/>
      <c r="E790" s="129"/>
      <c r="F790" s="129"/>
      <c r="G790" s="129"/>
      <c r="H790" s="129"/>
      <c r="I790" s="129"/>
      <c r="J790" s="138"/>
      <c r="K790" s="129"/>
      <c r="L790" s="129"/>
      <c r="M790" s="129"/>
      <c r="N790" s="129"/>
      <c r="O790" s="129"/>
      <c r="P790" s="129"/>
      <c r="Q790" s="129"/>
      <c r="R790" s="129"/>
    </row>
    <row r="791" spans="1:18" ht="14.25" customHeight="1">
      <c r="A791" s="129"/>
      <c r="B791" s="129"/>
      <c r="C791" s="129"/>
      <c r="D791" s="129"/>
      <c r="E791" s="129"/>
      <c r="F791" s="129"/>
      <c r="G791" s="129"/>
      <c r="H791" s="129"/>
      <c r="I791" s="129"/>
      <c r="J791" s="138"/>
      <c r="K791" s="129"/>
      <c r="L791" s="129"/>
      <c r="M791" s="129"/>
      <c r="N791" s="129"/>
      <c r="O791" s="129"/>
      <c r="P791" s="129"/>
      <c r="Q791" s="129"/>
      <c r="R791" s="129"/>
    </row>
    <row r="792" spans="1:18" ht="14.25" customHeight="1">
      <c r="A792" s="129"/>
      <c r="B792" s="129"/>
      <c r="C792" s="129"/>
      <c r="D792" s="129"/>
      <c r="E792" s="129"/>
      <c r="F792" s="129"/>
      <c r="G792" s="129"/>
      <c r="H792" s="129"/>
      <c r="I792" s="129"/>
      <c r="J792" s="138"/>
      <c r="K792" s="129"/>
      <c r="L792" s="129"/>
      <c r="M792" s="129"/>
      <c r="N792" s="129"/>
      <c r="O792" s="129"/>
      <c r="P792" s="129"/>
      <c r="Q792" s="129"/>
      <c r="R792" s="129"/>
    </row>
    <row r="793" spans="1:18" ht="14.25" customHeight="1">
      <c r="A793" s="129"/>
      <c r="B793" s="129"/>
      <c r="C793" s="129"/>
      <c r="D793" s="129"/>
      <c r="E793" s="129"/>
      <c r="F793" s="129"/>
      <c r="G793" s="129"/>
      <c r="H793" s="129"/>
      <c r="I793" s="129"/>
      <c r="J793" s="138"/>
      <c r="K793" s="129"/>
      <c r="L793" s="129"/>
      <c r="M793" s="129"/>
      <c r="N793" s="129"/>
      <c r="O793" s="129"/>
      <c r="P793" s="129"/>
      <c r="Q793" s="129"/>
      <c r="R793" s="129"/>
    </row>
    <row r="794" spans="1:18" ht="14.25" customHeight="1">
      <c r="A794" s="129"/>
      <c r="B794" s="129"/>
      <c r="C794" s="129"/>
      <c r="D794" s="129"/>
      <c r="E794" s="129"/>
      <c r="F794" s="129"/>
      <c r="G794" s="129"/>
      <c r="H794" s="129"/>
      <c r="I794" s="129"/>
      <c r="J794" s="138"/>
      <c r="K794" s="129"/>
      <c r="L794" s="129"/>
      <c r="M794" s="129"/>
      <c r="N794" s="129"/>
      <c r="O794" s="129"/>
      <c r="P794" s="129"/>
      <c r="Q794" s="129"/>
      <c r="R794" s="129"/>
    </row>
    <row r="795" spans="1:18" ht="14.25" customHeight="1">
      <c r="A795" s="129"/>
      <c r="B795" s="129"/>
      <c r="C795" s="129"/>
      <c r="D795" s="129"/>
      <c r="E795" s="129"/>
      <c r="F795" s="129"/>
      <c r="G795" s="129"/>
      <c r="H795" s="129"/>
      <c r="I795" s="129"/>
      <c r="J795" s="138"/>
      <c r="K795" s="129"/>
      <c r="L795" s="129"/>
      <c r="M795" s="129"/>
      <c r="N795" s="129"/>
      <c r="O795" s="129"/>
      <c r="P795" s="129"/>
      <c r="Q795" s="129"/>
      <c r="R795" s="129"/>
    </row>
    <row r="796" spans="1:18" ht="14.25" customHeight="1">
      <c r="A796" s="129"/>
      <c r="B796" s="129"/>
      <c r="C796" s="129"/>
      <c r="D796" s="129"/>
      <c r="E796" s="129"/>
      <c r="F796" s="129"/>
      <c r="G796" s="129"/>
      <c r="H796" s="129"/>
      <c r="I796" s="129"/>
      <c r="J796" s="138"/>
      <c r="K796" s="129"/>
      <c r="L796" s="129"/>
      <c r="M796" s="129"/>
      <c r="N796" s="129"/>
      <c r="O796" s="129"/>
      <c r="P796" s="129"/>
      <c r="Q796" s="129"/>
      <c r="R796" s="129"/>
    </row>
    <row r="797" spans="1:18" ht="14.25" customHeight="1">
      <c r="A797" s="129"/>
      <c r="B797" s="129"/>
      <c r="C797" s="129"/>
      <c r="D797" s="129"/>
      <c r="E797" s="129"/>
      <c r="F797" s="129"/>
      <c r="G797" s="129"/>
      <c r="H797" s="129"/>
      <c r="I797" s="129"/>
      <c r="J797" s="138"/>
      <c r="K797" s="129"/>
      <c r="L797" s="129"/>
      <c r="M797" s="129"/>
      <c r="N797" s="129"/>
      <c r="O797" s="129"/>
      <c r="P797" s="129"/>
      <c r="Q797" s="129"/>
      <c r="R797" s="129"/>
    </row>
    <row r="798" spans="1:18" ht="14.25" customHeight="1">
      <c r="A798" s="129"/>
      <c r="B798" s="129"/>
      <c r="C798" s="129"/>
      <c r="D798" s="129"/>
      <c r="E798" s="129"/>
      <c r="F798" s="129"/>
      <c r="G798" s="129"/>
      <c r="H798" s="129"/>
      <c r="I798" s="129"/>
      <c r="J798" s="138"/>
      <c r="K798" s="129"/>
      <c r="L798" s="129"/>
      <c r="M798" s="129"/>
      <c r="N798" s="129"/>
      <c r="O798" s="129"/>
      <c r="P798" s="129"/>
      <c r="Q798" s="129"/>
      <c r="R798" s="129"/>
    </row>
    <row r="799" spans="1:18" ht="14.25" customHeight="1">
      <c r="A799" s="129"/>
      <c r="B799" s="129"/>
      <c r="C799" s="129"/>
      <c r="D799" s="129"/>
      <c r="E799" s="129"/>
      <c r="F799" s="129"/>
      <c r="G799" s="129"/>
      <c r="H799" s="129"/>
      <c r="I799" s="129"/>
      <c r="J799" s="138"/>
      <c r="K799" s="129"/>
      <c r="L799" s="129"/>
      <c r="M799" s="129"/>
      <c r="N799" s="129"/>
      <c r="O799" s="129"/>
      <c r="P799" s="129"/>
      <c r="Q799" s="129"/>
      <c r="R799" s="129"/>
    </row>
    <row r="800" spans="1:18" ht="14.25" customHeight="1">
      <c r="A800" s="129"/>
      <c r="B800" s="129"/>
      <c r="C800" s="129"/>
      <c r="D800" s="129"/>
      <c r="E800" s="129"/>
      <c r="F800" s="129"/>
      <c r="G800" s="129"/>
      <c r="H800" s="129"/>
      <c r="I800" s="129"/>
      <c r="J800" s="138"/>
      <c r="K800" s="129"/>
      <c r="L800" s="129"/>
      <c r="M800" s="129"/>
      <c r="N800" s="129"/>
      <c r="O800" s="129"/>
      <c r="P800" s="129"/>
      <c r="Q800" s="129"/>
      <c r="R800" s="129"/>
    </row>
    <row r="801" spans="1:18" ht="14.25" customHeight="1">
      <c r="A801" s="129"/>
      <c r="B801" s="129"/>
      <c r="C801" s="129"/>
      <c r="D801" s="129"/>
      <c r="E801" s="129"/>
      <c r="F801" s="129"/>
      <c r="G801" s="129"/>
      <c r="H801" s="129"/>
      <c r="I801" s="129"/>
      <c r="J801" s="138"/>
      <c r="K801" s="129"/>
      <c r="L801" s="129"/>
      <c r="M801" s="129"/>
      <c r="N801" s="129"/>
      <c r="O801" s="129"/>
      <c r="P801" s="129"/>
      <c r="Q801" s="129"/>
      <c r="R801" s="129"/>
    </row>
    <row r="802" spans="1:18" ht="14.25" customHeight="1">
      <c r="A802" s="129"/>
      <c r="B802" s="129"/>
      <c r="C802" s="129"/>
      <c r="D802" s="129"/>
      <c r="E802" s="129"/>
      <c r="F802" s="129"/>
      <c r="G802" s="129"/>
      <c r="H802" s="129"/>
      <c r="I802" s="129"/>
      <c r="J802" s="138"/>
      <c r="K802" s="129"/>
      <c r="L802" s="129"/>
      <c r="M802" s="129"/>
      <c r="N802" s="129"/>
      <c r="O802" s="129"/>
      <c r="P802" s="129"/>
      <c r="Q802" s="129"/>
      <c r="R802" s="129"/>
    </row>
    <row r="803" spans="1:18" ht="14.25" customHeight="1">
      <c r="A803" s="129"/>
      <c r="B803" s="129"/>
      <c r="C803" s="129"/>
      <c r="D803" s="129"/>
      <c r="E803" s="129"/>
      <c r="F803" s="129"/>
      <c r="G803" s="129"/>
      <c r="H803" s="129"/>
      <c r="I803" s="129"/>
      <c r="J803" s="138"/>
      <c r="K803" s="129"/>
      <c r="L803" s="129"/>
      <c r="M803" s="129"/>
      <c r="N803" s="129"/>
      <c r="O803" s="129"/>
      <c r="P803" s="129"/>
      <c r="Q803" s="129"/>
      <c r="R803" s="129"/>
    </row>
    <row r="804" spans="1:18" ht="14.25" customHeight="1">
      <c r="A804" s="129"/>
      <c r="B804" s="129"/>
      <c r="C804" s="129"/>
      <c r="D804" s="129"/>
      <c r="E804" s="129"/>
      <c r="F804" s="129"/>
      <c r="G804" s="129"/>
      <c r="H804" s="129"/>
      <c r="I804" s="129"/>
      <c r="J804" s="138"/>
      <c r="K804" s="129"/>
      <c r="L804" s="129"/>
      <c r="M804" s="129"/>
      <c r="N804" s="129"/>
      <c r="O804" s="129"/>
      <c r="P804" s="129"/>
      <c r="Q804" s="129"/>
      <c r="R804" s="129"/>
    </row>
    <row r="805" spans="1:18" ht="14.25" customHeight="1">
      <c r="A805" s="129"/>
      <c r="B805" s="129"/>
      <c r="C805" s="129"/>
      <c r="D805" s="129"/>
      <c r="E805" s="129"/>
      <c r="F805" s="129"/>
      <c r="G805" s="129"/>
      <c r="H805" s="129"/>
      <c r="I805" s="129"/>
      <c r="J805" s="138"/>
      <c r="K805" s="129"/>
      <c r="L805" s="129"/>
      <c r="M805" s="129"/>
      <c r="N805" s="129"/>
      <c r="O805" s="129"/>
      <c r="P805" s="129"/>
      <c r="Q805" s="129"/>
      <c r="R805" s="129"/>
    </row>
    <row r="806" spans="1:18" ht="14.25" customHeight="1">
      <c r="A806" s="129"/>
      <c r="B806" s="129"/>
      <c r="C806" s="129"/>
      <c r="D806" s="129"/>
      <c r="E806" s="129"/>
      <c r="F806" s="129"/>
      <c r="G806" s="129"/>
      <c r="H806" s="129"/>
      <c r="I806" s="129"/>
      <c r="J806" s="138"/>
      <c r="K806" s="129"/>
      <c r="L806" s="129"/>
      <c r="M806" s="129"/>
      <c r="N806" s="129"/>
      <c r="O806" s="129"/>
      <c r="P806" s="129"/>
      <c r="Q806" s="129"/>
      <c r="R806" s="129"/>
    </row>
    <row r="807" spans="1:18" ht="14.25" customHeight="1">
      <c r="A807" s="129"/>
      <c r="B807" s="129"/>
      <c r="C807" s="129"/>
      <c r="D807" s="129"/>
      <c r="E807" s="129"/>
      <c r="F807" s="129"/>
      <c r="G807" s="129"/>
      <c r="H807" s="129"/>
      <c r="I807" s="129"/>
      <c r="J807" s="138"/>
      <c r="K807" s="129"/>
      <c r="L807" s="129"/>
      <c r="M807" s="129"/>
      <c r="N807" s="129"/>
      <c r="O807" s="129"/>
      <c r="P807" s="129"/>
      <c r="Q807" s="129"/>
      <c r="R807" s="129"/>
    </row>
    <row r="808" spans="1:18" ht="14.25" customHeight="1">
      <c r="A808" s="129"/>
      <c r="B808" s="129"/>
      <c r="C808" s="129"/>
      <c r="D808" s="129"/>
      <c r="E808" s="129"/>
      <c r="F808" s="129"/>
      <c r="G808" s="129"/>
      <c r="H808" s="129"/>
      <c r="I808" s="129"/>
      <c r="J808" s="138"/>
      <c r="K808" s="129"/>
      <c r="L808" s="129"/>
      <c r="M808" s="129"/>
      <c r="N808" s="129"/>
      <c r="O808" s="129"/>
      <c r="P808" s="129"/>
      <c r="Q808" s="129"/>
      <c r="R808" s="129"/>
    </row>
    <row r="809" spans="1:18" ht="14.25" customHeight="1">
      <c r="A809" s="129"/>
      <c r="B809" s="129"/>
      <c r="C809" s="129"/>
      <c r="D809" s="129"/>
      <c r="E809" s="129"/>
      <c r="F809" s="129"/>
      <c r="G809" s="129"/>
      <c r="H809" s="129"/>
      <c r="I809" s="129"/>
      <c r="J809" s="138"/>
      <c r="K809" s="129"/>
      <c r="L809" s="129"/>
      <c r="M809" s="129"/>
      <c r="N809" s="129"/>
      <c r="O809" s="129"/>
      <c r="P809" s="129"/>
      <c r="Q809" s="129"/>
      <c r="R809" s="129"/>
    </row>
    <row r="810" spans="1:18" ht="14.25" customHeight="1">
      <c r="A810" s="129"/>
      <c r="B810" s="129"/>
      <c r="C810" s="129"/>
      <c r="D810" s="129"/>
      <c r="E810" s="129"/>
      <c r="F810" s="129"/>
      <c r="G810" s="129"/>
      <c r="H810" s="129"/>
      <c r="I810" s="129"/>
      <c r="J810" s="138"/>
      <c r="K810" s="129"/>
      <c r="L810" s="129"/>
      <c r="M810" s="129"/>
      <c r="N810" s="129"/>
      <c r="O810" s="129"/>
      <c r="P810" s="129"/>
      <c r="Q810" s="129"/>
      <c r="R810" s="129"/>
    </row>
    <row r="811" spans="1:18" ht="14.25" customHeight="1">
      <c r="A811" s="129"/>
      <c r="B811" s="129"/>
      <c r="C811" s="129"/>
      <c r="D811" s="129"/>
      <c r="E811" s="129"/>
      <c r="F811" s="129"/>
      <c r="G811" s="129"/>
      <c r="H811" s="129"/>
      <c r="I811" s="129"/>
      <c r="J811" s="138"/>
      <c r="K811" s="129"/>
      <c r="L811" s="129"/>
      <c r="M811" s="129"/>
      <c r="N811" s="129"/>
      <c r="O811" s="129"/>
      <c r="P811" s="129"/>
      <c r="Q811" s="129"/>
      <c r="R811" s="129"/>
    </row>
    <row r="812" spans="1:18" ht="14.25" customHeight="1">
      <c r="A812" s="129"/>
      <c r="B812" s="129"/>
      <c r="C812" s="129"/>
      <c r="D812" s="129"/>
      <c r="E812" s="129"/>
      <c r="F812" s="129"/>
      <c r="G812" s="129"/>
      <c r="H812" s="129"/>
      <c r="I812" s="129"/>
      <c r="J812" s="138"/>
      <c r="K812" s="129"/>
      <c r="L812" s="129"/>
      <c r="M812" s="129"/>
      <c r="N812" s="129"/>
      <c r="O812" s="129"/>
      <c r="P812" s="129"/>
      <c r="Q812" s="129"/>
      <c r="R812" s="129"/>
    </row>
    <row r="813" spans="1:18" ht="14.25" customHeight="1">
      <c r="A813" s="129"/>
      <c r="B813" s="129"/>
      <c r="C813" s="129"/>
      <c r="D813" s="129"/>
      <c r="E813" s="129"/>
      <c r="F813" s="129"/>
      <c r="G813" s="129"/>
      <c r="H813" s="129"/>
      <c r="I813" s="129"/>
      <c r="J813" s="138"/>
      <c r="K813" s="129"/>
      <c r="L813" s="129"/>
      <c r="M813" s="129"/>
      <c r="N813" s="129"/>
      <c r="O813" s="129"/>
      <c r="P813" s="129"/>
      <c r="Q813" s="129"/>
      <c r="R813" s="129"/>
    </row>
    <row r="814" spans="1:18" ht="14.25" customHeight="1">
      <c r="A814" s="129"/>
      <c r="B814" s="129"/>
      <c r="C814" s="129"/>
      <c r="D814" s="129"/>
      <c r="E814" s="129"/>
      <c r="F814" s="129"/>
      <c r="G814" s="129"/>
      <c r="H814" s="129"/>
      <c r="I814" s="129"/>
      <c r="J814" s="138"/>
      <c r="K814" s="129"/>
      <c r="L814" s="129"/>
      <c r="M814" s="129"/>
      <c r="N814" s="129"/>
      <c r="O814" s="129"/>
      <c r="P814" s="129"/>
      <c r="Q814" s="129"/>
      <c r="R814" s="129"/>
    </row>
    <row r="815" spans="1:18" ht="14.25" customHeight="1">
      <c r="A815" s="129"/>
      <c r="B815" s="129"/>
      <c r="C815" s="129"/>
      <c r="D815" s="129"/>
      <c r="E815" s="129"/>
      <c r="F815" s="129"/>
      <c r="G815" s="129"/>
      <c r="H815" s="129"/>
      <c r="I815" s="129"/>
      <c r="J815" s="138"/>
      <c r="K815" s="129"/>
      <c r="L815" s="129"/>
      <c r="M815" s="129"/>
      <c r="N815" s="129"/>
      <c r="O815" s="129"/>
      <c r="P815" s="129"/>
      <c r="Q815" s="129"/>
      <c r="R815" s="129"/>
    </row>
    <row r="816" spans="1:18" ht="14.25" customHeight="1">
      <c r="A816" s="129"/>
      <c r="B816" s="129"/>
      <c r="C816" s="129"/>
      <c r="D816" s="129"/>
      <c r="E816" s="129"/>
      <c r="F816" s="129"/>
      <c r="G816" s="129"/>
      <c r="H816" s="129"/>
      <c r="I816" s="129"/>
      <c r="J816" s="138"/>
      <c r="K816" s="129"/>
      <c r="L816" s="129"/>
      <c r="M816" s="129"/>
      <c r="N816" s="129"/>
      <c r="O816" s="129"/>
      <c r="P816" s="129"/>
      <c r="Q816" s="129"/>
      <c r="R816" s="129"/>
    </row>
    <row r="817" spans="1:18" ht="14.25" customHeight="1">
      <c r="A817" s="129"/>
      <c r="B817" s="129"/>
      <c r="C817" s="129"/>
      <c r="D817" s="129"/>
      <c r="E817" s="129"/>
      <c r="F817" s="129"/>
      <c r="G817" s="129"/>
      <c r="H817" s="129"/>
      <c r="I817" s="129"/>
      <c r="J817" s="138"/>
      <c r="K817" s="129"/>
      <c r="L817" s="129"/>
      <c r="M817" s="129"/>
      <c r="N817" s="129"/>
      <c r="O817" s="129"/>
      <c r="P817" s="129"/>
      <c r="Q817" s="129"/>
      <c r="R817" s="129"/>
    </row>
    <row r="818" spans="1:18" ht="14.25" customHeight="1">
      <c r="A818" s="129"/>
      <c r="B818" s="129"/>
      <c r="C818" s="129"/>
      <c r="D818" s="129"/>
      <c r="E818" s="129"/>
      <c r="F818" s="129"/>
      <c r="G818" s="129"/>
      <c r="H818" s="129"/>
      <c r="I818" s="129"/>
      <c r="J818" s="138"/>
      <c r="K818" s="129"/>
      <c r="L818" s="129"/>
      <c r="M818" s="129"/>
      <c r="N818" s="129"/>
      <c r="O818" s="129"/>
      <c r="P818" s="129"/>
      <c r="Q818" s="129"/>
      <c r="R818" s="129"/>
    </row>
    <row r="819" spans="1:18" ht="14.25" customHeight="1">
      <c r="A819" s="129"/>
      <c r="B819" s="129"/>
      <c r="C819" s="129"/>
      <c r="D819" s="129"/>
      <c r="E819" s="129"/>
      <c r="F819" s="129"/>
      <c r="G819" s="129"/>
      <c r="H819" s="129"/>
      <c r="I819" s="129"/>
      <c r="J819" s="138"/>
      <c r="K819" s="129"/>
      <c r="L819" s="129"/>
      <c r="M819" s="129"/>
      <c r="N819" s="129"/>
      <c r="O819" s="129"/>
      <c r="P819" s="129"/>
      <c r="Q819" s="129"/>
      <c r="R819" s="129"/>
    </row>
    <row r="820" spans="1:18" ht="14.25" customHeight="1">
      <c r="A820" s="129"/>
      <c r="B820" s="129"/>
      <c r="C820" s="129"/>
      <c r="D820" s="129"/>
      <c r="E820" s="129"/>
      <c r="F820" s="129"/>
      <c r="G820" s="129"/>
      <c r="H820" s="129"/>
      <c r="I820" s="129"/>
      <c r="J820" s="138"/>
      <c r="K820" s="129"/>
      <c r="L820" s="129"/>
      <c r="M820" s="129"/>
      <c r="N820" s="129"/>
      <c r="O820" s="129"/>
      <c r="P820" s="129"/>
      <c r="Q820" s="129"/>
      <c r="R820" s="129"/>
    </row>
    <row r="821" spans="1:18" ht="14.25" customHeight="1">
      <c r="A821" s="129"/>
      <c r="B821" s="129"/>
      <c r="C821" s="129"/>
      <c r="D821" s="129"/>
      <c r="E821" s="129"/>
      <c r="F821" s="129"/>
      <c r="G821" s="129"/>
      <c r="H821" s="129"/>
      <c r="I821" s="129"/>
      <c r="J821" s="138"/>
      <c r="K821" s="129"/>
      <c r="L821" s="129"/>
      <c r="M821" s="129"/>
      <c r="N821" s="129"/>
      <c r="O821" s="129"/>
      <c r="P821" s="129"/>
      <c r="Q821" s="129"/>
      <c r="R821" s="129"/>
    </row>
    <row r="822" spans="1:18" ht="14.25" customHeight="1">
      <c r="A822" s="129"/>
      <c r="B822" s="129"/>
      <c r="C822" s="129"/>
      <c r="D822" s="129"/>
      <c r="E822" s="129"/>
      <c r="F822" s="129"/>
      <c r="G822" s="129"/>
      <c r="H822" s="129"/>
      <c r="I822" s="129"/>
      <c r="J822" s="138"/>
      <c r="K822" s="129"/>
      <c r="L822" s="129"/>
      <c r="M822" s="129"/>
      <c r="N822" s="129"/>
      <c r="O822" s="129"/>
      <c r="P822" s="129"/>
      <c r="Q822" s="129"/>
      <c r="R822" s="129"/>
    </row>
    <row r="823" spans="1:18" ht="14.25" customHeight="1">
      <c r="A823" s="129"/>
      <c r="B823" s="129"/>
      <c r="C823" s="129"/>
      <c r="D823" s="129"/>
      <c r="E823" s="129"/>
      <c r="F823" s="129"/>
      <c r="G823" s="129"/>
      <c r="H823" s="129"/>
      <c r="I823" s="129"/>
      <c r="J823" s="138"/>
      <c r="K823" s="129"/>
      <c r="L823" s="129"/>
      <c r="M823" s="129"/>
      <c r="N823" s="129"/>
      <c r="O823" s="129"/>
      <c r="P823" s="129"/>
      <c r="Q823" s="129"/>
      <c r="R823" s="129"/>
    </row>
    <row r="824" spans="1:18" ht="14.25" customHeight="1">
      <c r="A824" s="129"/>
      <c r="B824" s="129"/>
      <c r="C824" s="129"/>
      <c r="D824" s="129"/>
      <c r="E824" s="129"/>
      <c r="F824" s="129"/>
      <c r="G824" s="129"/>
      <c r="H824" s="129"/>
      <c r="I824" s="129"/>
      <c r="J824" s="138"/>
      <c r="K824" s="129"/>
      <c r="L824" s="129"/>
      <c r="M824" s="129"/>
      <c r="N824" s="129"/>
      <c r="O824" s="129"/>
      <c r="P824" s="129"/>
      <c r="Q824" s="129"/>
      <c r="R824" s="129"/>
    </row>
    <row r="825" spans="1:18" ht="14.25" customHeight="1">
      <c r="A825" s="129"/>
      <c r="B825" s="129"/>
      <c r="C825" s="129"/>
      <c r="D825" s="129"/>
      <c r="E825" s="129"/>
      <c r="F825" s="129"/>
      <c r="G825" s="129"/>
      <c r="H825" s="129"/>
      <c r="I825" s="129"/>
      <c r="J825" s="138"/>
      <c r="K825" s="129"/>
      <c r="L825" s="129"/>
      <c r="M825" s="129"/>
      <c r="N825" s="129"/>
      <c r="O825" s="129"/>
      <c r="P825" s="129"/>
      <c r="Q825" s="129"/>
      <c r="R825" s="129"/>
    </row>
    <row r="826" spans="1:18" ht="14.25" customHeight="1">
      <c r="A826" s="129"/>
      <c r="B826" s="129"/>
      <c r="C826" s="129"/>
      <c r="D826" s="129"/>
      <c r="E826" s="129"/>
      <c r="F826" s="129"/>
      <c r="G826" s="129"/>
      <c r="H826" s="129"/>
      <c r="I826" s="129"/>
      <c r="J826" s="138"/>
      <c r="K826" s="129"/>
      <c r="L826" s="129"/>
      <c r="M826" s="129"/>
      <c r="N826" s="129"/>
      <c r="O826" s="129"/>
      <c r="P826" s="129"/>
      <c r="Q826" s="129"/>
      <c r="R826" s="129"/>
    </row>
    <row r="827" spans="1:18" ht="14.25" customHeight="1">
      <c r="A827" s="129"/>
      <c r="B827" s="129"/>
      <c r="C827" s="129"/>
      <c r="D827" s="129"/>
      <c r="E827" s="129"/>
      <c r="F827" s="129"/>
      <c r="G827" s="129"/>
      <c r="H827" s="129"/>
      <c r="I827" s="129"/>
      <c r="J827" s="138"/>
      <c r="K827" s="129"/>
      <c r="L827" s="129"/>
      <c r="M827" s="129"/>
      <c r="N827" s="129"/>
      <c r="O827" s="129"/>
      <c r="P827" s="129"/>
      <c r="Q827" s="129"/>
      <c r="R827" s="129"/>
    </row>
    <row r="828" spans="1:18" ht="14.25" customHeight="1">
      <c r="A828" s="129"/>
      <c r="B828" s="129"/>
      <c r="C828" s="129"/>
      <c r="D828" s="129"/>
      <c r="E828" s="129"/>
      <c r="F828" s="129"/>
      <c r="G828" s="129"/>
      <c r="H828" s="129"/>
      <c r="I828" s="129"/>
      <c r="J828" s="138"/>
      <c r="K828" s="129"/>
      <c r="L828" s="129"/>
      <c r="M828" s="129"/>
      <c r="N828" s="129"/>
      <c r="O828" s="129"/>
      <c r="P828" s="129"/>
      <c r="Q828" s="129"/>
      <c r="R828" s="129"/>
    </row>
    <row r="829" spans="1:18" ht="14.25" customHeight="1">
      <c r="A829" s="129"/>
      <c r="B829" s="129"/>
      <c r="C829" s="129"/>
      <c r="D829" s="129"/>
      <c r="E829" s="129"/>
      <c r="F829" s="129"/>
      <c r="G829" s="129"/>
      <c r="H829" s="129"/>
      <c r="I829" s="129"/>
      <c r="J829" s="138"/>
      <c r="K829" s="129"/>
      <c r="L829" s="129"/>
      <c r="M829" s="129"/>
      <c r="N829" s="129"/>
      <c r="O829" s="129"/>
      <c r="P829" s="129"/>
      <c r="Q829" s="129"/>
      <c r="R829" s="129"/>
    </row>
    <row r="830" spans="1:18" ht="14.25" customHeight="1">
      <c r="A830" s="129"/>
      <c r="B830" s="129"/>
      <c r="C830" s="129"/>
      <c r="D830" s="129"/>
      <c r="E830" s="129"/>
      <c r="F830" s="129"/>
      <c r="G830" s="129"/>
      <c r="H830" s="129"/>
      <c r="I830" s="129"/>
      <c r="J830" s="138"/>
      <c r="K830" s="129"/>
      <c r="L830" s="129"/>
      <c r="M830" s="129"/>
      <c r="N830" s="129"/>
      <c r="O830" s="129"/>
      <c r="P830" s="129"/>
      <c r="Q830" s="129"/>
      <c r="R830" s="129"/>
    </row>
    <row r="831" spans="1:18" ht="14.25" customHeight="1">
      <c r="A831" s="129"/>
      <c r="B831" s="129"/>
      <c r="C831" s="129"/>
      <c r="D831" s="129"/>
      <c r="E831" s="129"/>
      <c r="F831" s="129"/>
      <c r="G831" s="129"/>
      <c r="H831" s="129"/>
      <c r="I831" s="129"/>
      <c r="J831" s="138"/>
      <c r="K831" s="129"/>
      <c r="L831" s="129"/>
      <c r="M831" s="129"/>
      <c r="N831" s="129"/>
      <c r="O831" s="129"/>
      <c r="P831" s="129"/>
      <c r="Q831" s="129"/>
      <c r="R831" s="129"/>
    </row>
    <row r="832" spans="1:18" ht="14.25" customHeight="1">
      <c r="A832" s="129"/>
      <c r="B832" s="129"/>
      <c r="C832" s="129"/>
      <c r="D832" s="129"/>
      <c r="E832" s="129"/>
      <c r="F832" s="129"/>
      <c r="G832" s="129"/>
      <c r="H832" s="129"/>
      <c r="I832" s="129"/>
      <c r="J832" s="138"/>
      <c r="K832" s="129"/>
      <c r="L832" s="129"/>
      <c r="M832" s="129"/>
      <c r="N832" s="129"/>
      <c r="O832" s="129"/>
      <c r="P832" s="129"/>
      <c r="Q832" s="129"/>
      <c r="R832" s="129"/>
    </row>
    <row r="833" spans="1:18" ht="14.25" customHeight="1">
      <c r="A833" s="129"/>
      <c r="B833" s="129"/>
      <c r="C833" s="129"/>
      <c r="D833" s="129"/>
      <c r="E833" s="129"/>
      <c r="F833" s="129"/>
      <c r="G833" s="129"/>
      <c r="H833" s="129"/>
      <c r="I833" s="129"/>
      <c r="J833" s="138"/>
      <c r="K833" s="129"/>
      <c r="L833" s="129"/>
      <c r="M833" s="129"/>
      <c r="N833" s="129"/>
      <c r="O833" s="129"/>
      <c r="P833" s="129"/>
      <c r="Q833" s="129"/>
      <c r="R833" s="129"/>
    </row>
    <row r="834" spans="1:18" ht="14.25" customHeight="1">
      <c r="A834" s="129"/>
      <c r="B834" s="129"/>
      <c r="C834" s="129"/>
      <c r="D834" s="129"/>
      <c r="E834" s="129"/>
      <c r="F834" s="129"/>
      <c r="G834" s="129"/>
      <c r="H834" s="129"/>
      <c r="I834" s="129"/>
      <c r="J834" s="138"/>
      <c r="K834" s="129"/>
      <c r="L834" s="129"/>
      <c r="M834" s="129"/>
      <c r="N834" s="129"/>
      <c r="O834" s="129"/>
      <c r="P834" s="129"/>
      <c r="Q834" s="129"/>
      <c r="R834" s="129"/>
    </row>
    <row r="835" spans="1:18" ht="14.25" customHeight="1">
      <c r="A835" s="129"/>
      <c r="B835" s="129"/>
      <c r="C835" s="129"/>
      <c r="D835" s="129"/>
      <c r="E835" s="129"/>
      <c r="F835" s="129"/>
      <c r="G835" s="129"/>
      <c r="H835" s="129"/>
      <c r="I835" s="129"/>
      <c r="J835" s="138"/>
      <c r="K835" s="129"/>
      <c r="L835" s="129"/>
      <c r="M835" s="129"/>
      <c r="N835" s="129"/>
      <c r="O835" s="129"/>
      <c r="P835" s="129"/>
      <c r="Q835" s="129"/>
      <c r="R835" s="129"/>
    </row>
    <row r="836" spans="1:18" ht="14.25" customHeight="1">
      <c r="A836" s="129"/>
      <c r="B836" s="129"/>
      <c r="C836" s="129"/>
      <c r="D836" s="129"/>
      <c r="E836" s="129"/>
      <c r="F836" s="129"/>
      <c r="G836" s="129"/>
      <c r="H836" s="129"/>
      <c r="I836" s="129"/>
      <c r="J836" s="138"/>
      <c r="K836" s="129"/>
      <c r="L836" s="129"/>
      <c r="M836" s="129"/>
      <c r="N836" s="129"/>
      <c r="O836" s="129"/>
      <c r="P836" s="129"/>
      <c r="Q836" s="129"/>
      <c r="R836" s="129"/>
    </row>
    <row r="837" spans="1:18" ht="14.25" customHeight="1">
      <c r="A837" s="129"/>
      <c r="B837" s="129"/>
      <c r="C837" s="129"/>
      <c r="D837" s="129"/>
      <c r="E837" s="129"/>
      <c r="F837" s="129"/>
      <c r="G837" s="129"/>
      <c r="H837" s="129"/>
      <c r="I837" s="129"/>
      <c r="J837" s="138"/>
      <c r="K837" s="129"/>
      <c r="L837" s="129"/>
      <c r="M837" s="129"/>
      <c r="N837" s="129"/>
      <c r="O837" s="129"/>
      <c r="P837" s="129"/>
      <c r="Q837" s="129"/>
      <c r="R837" s="129"/>
    </row>
    <row r="838" spans="1:18" ht="14.25" customHeight="1">
      <c r="A838" s="129"/>
      <c r="B838" s="129"/>
      <c r="C838" s="129"/>
      <c r="D838" s="129"/>
      <c r="E838" s="129"/>
      <c r="F838" s="129"/>
      <c r="G838" s="129"/>
      <c r="H838" s="129"/>
      <c r="I838" s="129"/>
      <c r="J838" s="138"/>
      <c r="K838" s="129"/>
      <c r="L838" s="129"/>
      <c r="M838" s="129"/>
      <c r="N838" s="129"/>
      <c r="O838" s="129"/>
      <c r="P838" s="129"/>
      <c r="Q838" s="129"/>
      <c r="R838" s="129"/>
    </row>
    <row r="839" spans="1:18" ht="14.25" customHeight="1">
      <c r="A839" s="129"/>
      <c r="B839" s="129"/>
      <c r="C839" s="129"/>
      <c r="D839" s="129"/>
      <c r="E839" s="129"/>
      <c r="F839" s="129"/>
      <c r="G839" s="129"/>
      <c r="H839" s="129"/>
      <c r="I839" s="129"/>
      <c r="J839" s="138"/>
      <c r="K839" s="129"/>
      <c r="L839" s="129"/>
      <c r="M839" s="129"/>
      <c r="N839" s="129"/>
      <c r="O839" s="129"/>
      <c r="P839" s="129"/>
      <c r="Q839" s="129"/>
      <c r="R839" s="129"/>
    </row>
    <row r="840" spans="1:18" ht="14.25" customHeight="1">
      <c r="A840" s="129"/>
      <c r="B840" s="129"/>
      <c r="C840" s="129"/>
      <c r="D840" s="129"/>
      <c r="E840" s="129"/>
      <c r="F840" s="129"/>
      <c r="G840" s="129"/>
      <c r="H840" s="129"/>
      <c r="I840" s="129"/>
      <c r="J840" s="138"/>
      <c r="K840" s="129"/>
      <c r="L840" s="129"/>
      <c r="M840" s="129"/>
      <c r="N840" s="129"/>
      <c r="O840" s="129"/>
      <c r="P840" s="129"/>
      <c r="Q840" s="129"/>
      <c r="R840" s="129"/>
    </row>
    <row r="841" spans="1:18" ht="14.25" customHeight="1">
      <c r="A841" s="129"/>
      <c r="B841" s="129"/>
      <c r="C841" s="129"/>
      <c r="D841" s="129"/>
      <c r="E841" s="129"/>
      <c r="F841" s="129"/>
      <c r="G841" s="129"/>
      <c r="H841" s="129"/>
      <c r="I841" s="129"/>
      <c r="J841" s="138"/>
      <c r="K841" s="129"/>
      <c r="L841" s="129"/>
      <c r="M841" s="129"/>
      <c r="N841" s="129"/>
      <c r="O841" s="129"/>
      <c r="P841" s="129"/>
      <c r="Q841" s="129"/>
      <c r="R841" s="129"/>
    </row>
    <row r="842" spans="1:18" ht="14.25" customHeight="1">
      <c r="A842" s="129"/>
      <c r="B842" s="129"/>
      <c r="C842" s="129"/>
      <c r="D842" s="129"/>
      <c r="E842" s="129"/>
      <c r="F842" s="129"/>
      <c r="G842" s="129"/>
      <c r="H842" s="129"/>
      <c r="I842" s="129"/>
      <c r="J842" s="138"/>
      <c r="K842" s="129"/>
      <c r="L842" s="129"/>
      <c r="M842" s="129"/>
      <c r="N842" s="129"/>
      <c r="O842" s="129"/>
      <c r="P842" s="129"/>
      <c r="Q842" s="129"/>
      <c r="R842" s="129"/>
    </row>
    <row r="843" spans="1:18" ht="14.25" customHeight="1">
      <c r="A843" s="129"/>
      <c r="B843" s="129"/>
      <c r="C843" s="129"/>
      <c r="D843" s="129"/>
      <c r="E843" s="129"/>
      <c r="F843" s="129"/>
      <c r="G843" s="129"/>
      <c r="H843" s="129"/>
      <c r="I843" s="129"/>
      <c r="J843" s="138"/>
      <c r="K843" s="129"/>
      <c r="L843" s="129"/>
      <c r="M843" s="129"/>
      <c r="N843" s="129"/>
      <c r="O843" s="129"/>
      <c r="P843" s="129"/>
      <c r="Q843" s="129"/>
      <c r="R843" s="129"/>
    </row>
    <row r="844" spans="1:18" ht="14.25" customHeight="1">
      <c r="A844" s="129"/>
      <c r="B844" s="129"/>
      <c r="C844" s="129"/>
      <c r="D844" s="129"/>
      <c r="E844" s="129"/>
      <c r="F844" s="129"/>
      <c r="G844" s="129"/>
      <c r="H844" s="129"/>
      <c r="I844" s="129"/>
      <c r="J844" s="138"/>
      <c r="K844" s="129"/>
      <c r="L844" s="129"/>
      <c r="M844" s="129"/>
      <c r="N844" s="129"/>
      <c r="O844" s="129"/>
      <c r="P844" s="129"/>
      <c r="Q844" s="129"/>
      <c r="R844" s="129"/>
    </row>
    <row r="845" spans="1:18" ht="14.25" customHeight="1">
      <c r="A845" s="129"/>
      <c r="B845" s="129"/>
      <c r="C845" s="129"/>
      <c r="D845" s="129"/>
      <c r="E845" s="129"/>
      <c r="F845" s="129"/>
      <c r="G845" s="129"/>
      <c r="H845" s="129"/>
      <c r="I845" s="129"/>
      <c r="J845" s="138"/>
      <c r="K845" s="129"/>
      <c r="L845" s="129"/>
      <c r="M845" s="129"/>
      <c r="N845" s="129"/>
      <c r="O845" s="129"/>
      <c r="P845" s="129"/>
      <c r="Q845" s="129"/>
      <c r="R845" s="129"/>
    </row>
    <row r="846" spans="1:18" ht="14.25" customHeight="1">
      <c r="A846" s="129"/>
      <c r="B846" s="129"/>
      <c r="C846" s="129"/>
      <c r="D846" s="129"/>
      <c r="E846" s="129"/>
      <c r="F846" s="129"/>
      <c r="G846" s="129"/>
      <c r="H846" s="129"/>
      <c r="I846" s="129"/>
      <c r="J846" s="138"/>
      <c r="K846" s="129"/>
      <c r="L846" s="129"/>
      <c r="M846" s="129"/>
      <c r="N846" s="129"/>
      <c r="O846" s="129"/>
      <c r="P846" s="129"/>
      <c r="Q846" s="129"/>
      <c r="R846" s="129"/>
    </row>
    <row r="847" spans="1:18" ht="14.25" customHeight="1">
      <c r="A847" s="129"/>
      <c r="B847" s="129"/>
      <c r="C847" s="129"/>
      <c r="D847" s="129"/>
      <c r="E847" s="129"/>
      <c r="F847" s="129"/>
      <c r="G847" s="129"/>
      <c r="H847" s="129"/>
      <c r="I847" s="129"/>
      <c r="J847" s="138"/>
      <c r="K847" s="129"/>
      <c r="L847" s="129"/>
      <c r="M847" s="129"/>
      <c r="N847" s="129"/>
      <c r="O847" s="129"/>
      <c r="P847" s="129"/>
      <c r="Q847" s="129"/>
      <c r="R847" s="129"/>
    </row>
    <row r="848" spans="1:18" ht="14.25" customHeight="1">
      <c r="A848" s="129"/>
      <c r="B848" s="129"/>
      <c r="C848" s="129"/>
      <c r="D848" s="129"/>
      <c r="E848" s="129"/>
      <c r="F848" s="129"/>
      <c r="G848" s="129"/>
      <c r="H848" s="129"/>
      <c r="I848" s="129"/>
      <c r="J848" s="138"/>
      <c r="K848" s="129"/>
      <c r="L848" s="129"/>
      <c r="M848" s="129"/>
      <c r="N848" s="129"/>
      <c r="O848" s="129"/>
      <c r="P848" s="129"/>
      <c r="Q848" s="129"/>
      <c r="R848" s="129"/>
    </row>
    <row r="849" spans="1:18" ht="14.25" customHeight="1">
      <c r="A849" s="129"/>
      <c r="B849" s="129"/>
      <c r="C849" s="129"/>
      <c r="D849" s="129"/>
      <c r="E849" s="129"/>
      <c r="F849" s="129"/>
      <c r="G849" s="129"/>
      <c r="H849" s="129"/>
      <c r="I849" s="129"/>
      <c r="J849" s="138"/>
      <c r="K849" s="129"/>
      <c r="L849" s="129"/>
      <c r="M849" s="129"/>
      <c r="N849" s="129"/>
      <c r="O849" s="129"/>
      <c r="P849" s="129"/>
      <c r="Q849" s="129"/>
      <c r="R849" s="129"/>
    </row>
    <row r="850" spans="1:18" ht="14.25" customHeight="1">
      <c r="A850" s="129"/>
      <c r="B850" s="129"/>
      <c r="C850" s="129"/>
      <c r="D850" s="129"/>
      <c r="E850" s="129"/>
      <c r="F850" s="129"/>
      <c r="G850" s="129"/>
      <c r="H850" s="129"/>
      <c r="I850" s="129"/>
      <c r="J850" s="138"/>
      <c r="K850" s="129"/>
      <c r="L850" s="129"/>
      <c r="M850" s="129"/>
      <c r="N850" s="129"/>
      <c r="O850" s="129"/>
      <c r="P850" s="129"/>
      <c r="Q850" s="129"/>
      <c r="R850" s="129"/>
    </row>
    <row r="851" spans="1:18" ht="14.25" customHeight="1">
      <c r="A851" s="129"/>
      <c r="B851" s="129"/>
      <c r="C851" s="129"/>
      <c r="D851" s="129"/>
      <c r="E851" s="129"/>
      <c r="F851" s="129"/>
      <c r="G851" s="129"/>
      <c r="H851" s="129"/>
      <c r="I851" s="129"/>
      <c r="J851" s="138"/>
      <c r="K851" s="129"/>
      <c r="L851" s="129"/>
      <c r="M851" s="129"/>
      <c r="N851" s="129"/>
      <c r="O851" s="129"/>
      <c r="P851" s="129"/>
      <c r="Q851" s="129"/>
      <c r="R851" s="129"/>
    </row>
    <row r="852" spans="1:18" ht="14.25" customHeight="1">
      <c r="A852" s="129"/>
      <c r="B852" s="129"/>
      <c r="C852" s="129"/>
      <c r="D852" s="129"/>
      <c r="E852" s="129"/>
      <c r="F852" s="129"/>
      <c r="G852" s="129"/>
      <c r="H852" s="129"/>
      <c r="I852" s="129"/>
      <c r="J852" s="138"/>
      <c r="K852" s="129"/>
      <c r="L852" s="129"/>
      <c r="M852" s="129"/>
      <c r="N852" s="129"/>
      <c r="O852" s="129"/>
      <c r="P852" s="129"/>
      <c r="Q852" s="129"/>
      <c r="R852" s="129"/>
    </row>
    <row r="853" spans="1:18" ht="14.25" customHeight="1">
      <c r="A853" s="129"/>
      <c r="B853" s="129"/>
      <c r="C853" s="129"/>
      <c r="D853" s="129"/>
      <c r="E853" s="129"/>
      <c r="F853" s="129"/>
      <c r="G853" s="129"/>
      <c r="H853" s="129"/>
      <c r="I853" s="129"/>
      <c r="J853" s="138"/>
      <c r="K853" s="129"/>
      <c r="L853" s="129"/>
      <c r="M853" s="129"/>
      <c r="N853" s="129"/>
      <c r="O853" s="129"/>
      <c r="P853" s="129"/>
      <c r="Q853" s="129"/>
      <c r="R853" s="129"/>
    </row>
    <row r="854" spans="1:18" ht="14.25" customHeight="1">
      <c r="A854" s="129"/>
      <c r="B854" s="129"/>
      <c r="C854" s="129"/>
      <c r="D854" s="129"/>
      <c r="E854" s="129"/>
      <c r="F854" s="129"/>
      <c r="G854" s="129"/>
      <c r="H854" s="129"/>
      <c r="I854" s="129"/>
      <c r="J854" s="138"/>
      <c r="K854" s="129"/>
      <c r="L854" s="129"/>
      <c r="M854" s="129"/>
      <c r="N854" s="129"/>
      <c r="O854" s="129"/>
      <c r="P854" s="129"/>
      <c r="Q854" s="129"/>
      <c r="R854" s="129"/>
    </row>
    <row r="855" spans="1:18" ht="14.25" customHeight="1">
      <c r="A855" s="129"/>
      <c r="B855" s="129"/>
      <c r="C855" s="129"/>
      <c r="D855" s="129"/>
      <c r="E855" s="129"/>
      <c r="F855" s="129"/>
      <c r="G855" s="129"/>
      <c r="H855" s="129"/>
      <c r="I855" s="129"/>
      <c r="J855" s="138"/>
      <c r="K855" s="129"/>
      <c r="L855" s="129"/>
      <c r="M855" s="129"/>
      <c r="N855" s="129"/>
      <c r="O855" s="129"/>
      <c r="P855" s="129"/>
      <c r="Q855" s="129"/>
      <c r="R855" s="129"/>
    </row>
    <row r="856" spans="1:18" ht="14.25" customHeight="1">
      <c r="A856" s="129"/>
      <c r="B856" s="129"/>
      <c r="C856" s="129"/>
      <c r="D856" s="129"/>
      <c r="E856" s="129"/>
      <c r="F856" s="129"/>
      <c r="G856" s="129"/>
      <c r="H856" s="129"/>
      <c r="I856" s="129"/>
      <c r="J856" s="138"/>
      <c r="K856" s="129"/>
      <c r="L856" s="129"/>
      <c r="M856" s="129"/>
      <c r="N856" s="129"/>
      <c r="O856" s="129"/>
      <c r="P856" s="129"/>
      <c r="Q856" s="129"/>
      <c r="R856" s="129"/>
    </row>
    <row r="857" spans="1:18" ht="14.25" customHeight="1">
      <c r="A857" s="129"/>
      <c r="B857" s="129"/>
      <c r="C857" s="129"/>
      <c r="D857" s="129"/>
      <c r="E857" s="129"/>
      <c r="F857" s="129"/>
      <c r="G857" s="129"/>
      <c r="H857" s="129"/>
      <c r="I857" s="129"/>
      <c r="J857" s="138"/>
      <c r="K857" s="129"/>
      <c r="L857" s="129"/>
      <c r="M857" s="129"/>
      <c r="N857" s="129"/>
      <c r="O857" s="129"/>
      <c r="P857" s="129"/>
      <c r="Q857" s="129"/>
      <c r="R857" s="129"/>
    </row>
    <row r="858" spans="1:18" ht="14.25" customHeight="1">
      <c r="A858" s="129"/>
      <c r="B858" s="129"/>
      <c r="C858" s="129"/>
      <c r="D858" s="129"/>
      <c r="E858" s="129"/>
      <c r="F858" s="129"/>
      <c r="G858" s="129"/>
      <c r="H858" s="129"/>
      <c r="I858" s="129"/>
      <c r="J858" s="138"/>
      <c r="K858" s="129"/>
      <c r="L858" s="129"/>
      <c r="M858" s="129"/>
      <c r="N858" s="129"/>
      <c r="O858" s="129"/>
      <c r="P858" s="129"/>
      <c r="Q858" s="129"/>
      <c r="R858" s="129"/>
    </row>
    <row r="859" spans="1:18" ht="14.25" customHeight="1">
      <c r="A859" s="129"/>
      <c r="B859" s="129"/>
      <c r="C859" s="129"/>
      <c r="D859" s="129"/>
      <c r="E859" s="129"/>
      <c r="F859" s="129"/>
      <c r="G859" s="129"/>
      <c r="H859" s="129"/>
      <c r="I859" s="129"/>
      <c r="J859" s="138"/>
      <c r="K859" s="129"/>
      <c r="L859" s="129"/>
      <c r="M859" s="129"/>
      <c r="N859" s="129"/>
      <c r="O859" s="129"/>
      <c r="P859" s="129"/>
      <c r="Q859" s="129"/>
      <c r="R859" s="129"/>
    </row>
    <row r="860" spans="1:18" ht="14.25" customHeight="1">
      <c r="A860" s="129"/>
      <c r="B860" s="129"/>
      <c r="C860" s="129"/>
      <c r="D860" s="129"/>
      <c r="E860" s="129"/>
      <c r="F860" s="129"/>
      <c r="G860" s="129"/>
      <c r="H860" s="129"/>
      <c r="I860" s="129"/>
      <c r="J860" s="138"/>
      <c r="K860" s="129"/>
      <c r="L860" s="129"/>
      <c r="M860" s="129"/>
      <c r="N860" s="129"/>
      <c r="O860" s="129"/>
      <c r="P860" s="129"/>
      <c r="Q860" s="129"/>
      <c r="R860" s="129"/>
    </row>
    <row r="861" spans="1:18" ht="14.25" customHeight="1">
      <c r="A861" s="129"/>
      <c r="B861" s="129"/>
      <c r="C861" s="129"/>
      <c r="D861" s="129"/>
      <c r="E861" s="129"/>
      <c r="F861" s="129"/>
      <c r="G861" s="129"/>
      <c r="H861" s="129"/>
      <c r="I861" s="129"/>
      <c r="J861" s="138"/>
      <c r="K861" s="129"/>
      <c r="L861" s="129"/>
      <c r="M861" s="129"/>
      <c r="N861" s="129"/>
      <c r="O861" s="129"/>
      <c r="P861" s="129"/>
      <c r="Q861" s="129"/>
      <c r="R861" s="129"/>
    </row>
    <row r="862" spans="1:18" ht="14.25" customHeight="1">
      <c r="A862" s="129"/>
      <c r="B862" s="129"/>
      <c r="C862" s="129"/>
      <c r="D862" s="129"/>
      <c r="E862" s="129"/>
      <c r="F862" s="129"/>
      <c r="G862" s="129"/>
      <c r="H862" s="129"/>
      <c r="I862" s="129"/>
      <c r="J862" s="138"/>
      <c r="K862" s="129"/>
      <c r="L862" s="129"/>
      <c r="M862" s="129"/>
      <c r="N862" s="129"/>
      <c r="O862" s="129"/>
      <c r="P862" s="129"/>
      <c r="Q862" s="129"/>
      <c r="R862" s="129"/>
    </row>
    <row r="863" spans="1:18" ht="14.25" customHeight="1">
      <c r="A863" s="129"/>
      <c r="B863" s="129"/>
      <c r="C863" s="129"/>
      <c r="D863" s="129"/>
      <c r="E863" s="129"/>
      <c r="F863" s="129"/>
      <c r="G863" s="129"/>
      <c r="H863" s="129"/>
      <c r="I863" s="129"/>
      <c r="J863" s="138"/>
      <c r="K863" s="129"/>
      <c r="L863" s="129"/>
      <c r="M863" s="129"/>
      <c r="N863" s="129"/>
      <c r="O863" s="129"/>
      <c r="P863" s="129"/>
      <c r="Q863" s="129"/>
      <c r="R863" s="129"/>
    </row>
    <row r="864" spans="1:18" ht="14.25" customHeight="1">
      <c r="A864" s="129"/>
      <c r="B864" s="129"/>
      <c r="C864" s="129"/>
      <c r="D864" s="129"/>
      <c r="E864" s="129"/>
      <c r="F864" s="129"/>
      <c r="G864" s="129"/>
      <c r="H864" s="129"/>
      <c r="I864" s="129"/>
      <c r="J864" s="138"/>
      <c r="K864" s="129"/>
      <c r="L864" s="129"/>
      <c r="M864" s="129"/>
      <c r="N864" s="129"/>
      <c r="O864" s="129"/>
      <c r="P864" s="129"/>
      <c r="Q864" s="129"/>
      <c r="R864" s="129"/>
    </row>
    <row r="865" spans="1:18" ht="14.25" customHeight="1">
      <c r="A865" s="129"/>
      <c r="B865" s="129"/>
      <c r="C865" s="129"/>
      <c r="D865" s="129"/>
      <c r="E865" s="129"/>
      <c r="F865" s="129"/>
      <c r="G865" s="129"/>
      <c r="H865" s="129"/>
      <c r="I865" s="129"/>
      <c r="J865" s="138"/>
      <c r="K865" s="129"/>
      <c r="L865" s="129"/>
      <c r="M865" s="129"/>
      <c r="N865" s="129"/>
      <c r="O865" s="129"/>
      <c r="P865" s="129"/>
      <c r="Q865" s="129"/>
      <c r="R865" s="129"/>
    </row>
    <row r="866" spans="1:18" ht="14.25" customHeight="1">
      <c r="A866" s="129"/>
      <c r="B866" s="129"/>
      <c r="C866" s="129"/>
      <c r="D866" s="129"/>
      <c r="E866" s="129"/>
      <c r="F866" s="129"/>
      <c r="G866" s="129"/>
      <c r="H866" s="129"/>
      <c r="I866" s="129"/>
      <c r="J866" s="138"/>
      <c r="K866" s="129"/>
      <c r="L866" s="129"/>
      <c r="M866" s="129"/>
      <c r="N866" s="129"/>
      <c r="O866" s="129"/>
      <c r="P866" s="129"/>
      <c r="Q866" s="129"/>
      <c r="R866" s="129"/>
    </row>
    <row r="867" spans="1:18" ht="14.25" customHeight="1">
      <c r="A867" s="129"/>
      <c r="B867" s="129"/>
      <c r="C867" s="129"/>
      <c r="D867" s="129"/>
      <c r="E867" s="129"/>
      <c r="F867" s="129"/>
      <c r="G867" s="129"/>
      <c r="H867" s="129"/>
      <c r="I867" s="129"/>
      <c r="J867" s="138"/>
      <c r="K867" s="129"/>
      <c r="L867" s="129"/>
      <c r="M867" s="129"/>
      <c r="N867" s="129"/>
      <c r="O867" s="129"/>
      <c r="P867" s="129"/>
      <c r="Q867" s="129"/>
      <c r="R867" s="129"/>
    </row>
    <row r="868" spans="1:18" ht="14.25" customHeight="1">
      <c r="A868" s="129"/>
      <c r="B868" s="129"/>
      <c r="C868" s="129"/>
      <c r="D868" s="129"/>
      <c r="E868" s="129"/>
      <c r="F868" s="129"/>
      <c r="G868" s="129"/>
      <c r="H868" s="129"/>
      <c r="I868" s="129"/>
      <c r="J868" s="138"/>
      <c r="K868" s="129"/>
      <c r="L868" s="129"/>
      <c r="M868" s="129"/>
      <c r="N868" s="129"/>
      <c r="O868" s="129"/>
      <c r="P868" s="129"/>
      <c r="Q868" s="129"/>
      <c r="R868" s="129"/>
    </row>
    <row r="869" spans="1:18" ht="14.25" customHeight="1">
      <c r="A869" s="129"/>
      <c r="B869" s="129"/>
      <c r="C869" s="129"/>
      <c r="D869" s="129"/>
      <c r="E869" s="129"/>
      <c r="F869" s="129"/>
      <c r="G869" s="129"/>
      <c r="H869" s="129"/>
      <c r="I869" s="129"/>
      <c r="J869" s="138"/>
      <c r="K869" s="129"/>
      <c r="L869" s="129"/>
      <c r="M869" s="129"/>
      <c r="N869" s="129"/>
      <c r="O869" s="129"/>
      <c r="P869" s="129"/>
      <c r="Q869" s="129"/>
      <c r="R869" s="129"/>
    </row>
    <row r="870" spans="1:18" ht="14.25" customHeight="1">
      <c r="A870" s="129"/>
      <c r="B870" s="129"/>
      <c r="C870" s="129"/>
      <c r="D870" s="129"/>
      <c r="E870" s="129"/>
      <c r="F870" s="129"/>
      <c r="G870" s="129"/>
      <c r="H870" s="129"/>
      <c r="I870" s="129"/>
      <c r="J870" s="138"/>
      <c r="K870" s="129"/>
      <c r="L870" s="129"/>
      <c r="M870" s="129"/>
      <c r="N870" s="129"/>
      <c r="O870" s="129"/>
      <c r="P870" s="129"/>
      <c r="Q870" s="129"/>
      <c r="R870" s="129"/>
    </row>
    <row r="871" spans="1:18" ht="14.25" customHeight="1">
      <c r="A871" s="129"/>
      <c r="B871" s="129"/>
      <c r="C871" s="129"/>
      <c r="D871" s="129"/>
      <c r="E871" s="129"/>
      <c r="F871" s="129"/>
      <c r="G871" s="129"/>
      <c r="H871" s="129"/>
      <c r="I871" s="129"/>
      <c r="J871" s="138"/>
      <c r="K871" s="129"/>
      <c r="L871" s="129"/>
      <c r="M871" s="129"/>
      <c r="N871" s="129"/>
      <c r="O871" s="129"/>
      <c r="P871" s="129"/>
      <c r="Q871" s="129"/>
      <c r="R871" s="129"/>
    </row>
    <row r="872" spans="1:18" ht="14.25" customHeight="1">
      <c r="A872" s="129"/>
      <c r="B872" s="129"/>
      <c r="C872" s="129"/>
      <c r="D872" s="129"/>
      <c r="E872" s="129"/>
      <c r="F872" s="129"/>
      <c r="G872" s="129"/>
      <c r="H872" s="129"/>
      <c r="I872" s="129"/>
      <c r="J872" s="138"/>
      <c r="K872" s="129"/>
      <c r="L872" s="129"/>
      <c r="M872" s="129"/>
      <c r="N872" s="129"/>
      <c r="O872" s="129"/>
      <c r="P872" s="129"/>
      <c r="Q872" s="129"/>
      <c r="R872" s="129"/>
    </row>
    <row r="873" spans="1:18" ht="14.25" customHeight="1">
      <c r="A873" s="129"/>
      <c r="B873" s="129"/>
      <c r="C873" s="129"/>
      <c r="D873" s="129"/>
      <c r="E873" s="129"/>
      <c r="F873" s="129"/>
      <c r="G873" s="129"/>
      <c r="H873" s="129"/>
      <c r="I873" s="129"/>
      <c r="J873" s="138"/>
      <c r="K873" s="129"/>
      <c r="L873" s="129"/>
      <c r="M873" s="129"/>
      <c r="N873" s="129"/>
      <c r="O873" s="129"/>
      <c r="P873" s="129"/>
      <c r="Q873" s="129"/>
      <c r="R873" s="129"/>
    </row>
    <row r="874" spans="1:18" ht="14.25" customHeight="1">
      <c r="A874" s="129"/>
      <c r="B874" s="129"/>
      <c r="C874" s="129"/>
      <c r="D874" s="129"/>
      <c r="E874" s="129"/>
      <c r="F874" s="129"/>
      <c r="G874" s="129"/>
      <c r="H874" s="129"/>
      <c r="I874" s="129"/>
      <c r="J874" s="138"/>
      <c r="K874" s="129"/>
      <c r="L874" s="129"/>
      <c r="M874" s="129"/>
      <c r="N874" s="129"/>
      <c r="O874" s="129"/>
      <c r="P874" s="129"/>
      <c r="Q874" s="129"/>
      <c r="R874" s="129"/>
    </row>
    <row r="875" spans="1:18" ht="14.25" customHeight="1">
      <c r="A875" s="129"/>
      <c r="B875" s="129"/>
      <c r="C875" s="129"/>
      <c r="D875" s="129"/>
      <c r="E875" s="129"/>
      <c r="F875" s="129"/>
      <c r="G875" s="129"/>
      <c r="H875" s="129"/>
      <c r="I875" s="129"/>
      <c r="J875" s="138"/>
      <c r="K875" s="129"/>
      <c r="L875" s="129"/>
      <c r="M875" s="129"/>
      <c r="N875" s="129"/>
      <c r="O875" s="129"/>
      <c r="P875" s="129"/>
      <c r="Q875" s="129"/>
      <c r="R875" s="129"/>
    </row>
    <row r="876" spans="1:18" ht="14.25" customHeight="1">
      <c r="A876" s="129"/>
      <c r="B876" s="129"/>
      <c r="C876" s="129"/>
      <c r="D876" s="129"/>
      <c r="E876" s="129"/>
      <c r="F876" s="129"/>
      <c r="G876" s="129"/>
      <c r="H876" s="129"/>
      <c r="I876" s="129"/>
      <c r="J876" s="138"/>
      <c r="K876" s="129"/>
      <c r="L876" s="129"/>
      <c r="M876" s="129"/>
      <c r="N876" s="129"/>
      <c r="O876" s="129"/>
      <c r="P876" s="129"/>
      <c r="Q876" s="129"/>
      <c r="R876" s="129"/>
    </row>
    <row r="877" spans="1:18" ht="14.25" customHeight="1">
      <c r="A877" s="129"/>
      <c r="B877" s="129"/>
      <c r="C877" s="129"/>
      <c r="D877" s="129"/>
      <c r="E877" s="129"/>
      <c r="F877" s="129"/>
      <c r="G877" s="129"/>
      <c r="H877" s="129"/>
      <c r="I877" s="129"/>
      <c r="J877" s="138"/>
      <c r="K877" s="129"/>
      <c r="L877" s="129"/>
      <c r="M877" s="129"/>
      <c r="N877" s="129"/>
      <c r="O877" s="129"/>
      <c r="P877" s="129"/>
      <c r="Q877" s="129"/>
      <c r="R877" s="129"/>
    </row>
    <row r="878" spans="1:18" ht="14.25" customHeight="1">
      <c r="A878" s="129"/>
      <c r="B878" s="129"/>
      <c r="C878" s="129"/>
      <c r="D878" s="129"/>
      <c r="E878" s="129"/>
      <c r="F878" s="129"/>
      <c r="G878" s="129"/>
      <c r="H878" s="129"/>
      <c r="I878" s="129"/>
      <c r="J878" s="138"/>
      <c r="K878" s="129"/>
      <c r="L878" s="129"/>
      <c r="M878" s="129"/>
      <c r="N878" s="129"/>
      <c r="O878" s="129"/>
      <c r="P878" s="129"/>
      <c r="Q878" s="129"/>
      <c r="R878" s="129"/>
    </row>
    <row r="879" spans="1:18" ht="14.25" customHeight="1">
      <c r="A879" s="129"/>
      <c r="B879" s="129"/>
      <c r="C879" s="129"/>
      <c r="D879" s="129"/>
      <c r="E879" s="129"/>
      <c r="F879" s="129"/>
      <c r="G879" s="129"/>
      <c r="H879" s="129"/>
      <c r="I879" s="129"/>
      <c r="J879" s="138"/>
      <c r="K879" s="129"/>
      <c r="L879" s="129"/>
      <c r="M879" s="129"/>
      <c r="N879" s="129"/>
      <c r="O879" s="129"/>
      <c r="P879" s="129"/>
      <c r="Q879" s="129"/>
      <c r="R879" s="129"/>
    </row>
    <row r="880" spans="1:18" ht="14.25" customHeight="1">
      <c r="A880" s="129"/>
      <c r="B880" s="129"/>
      <c r="C880" s="129"/>
      <c r="D880" s="129"/>
      <c r="E880" s="129"/>
      <c r="F880" s="129"/>
      <c r="G880" s="129"/>
      <c r="H880" s="129"/>
      <c r="I880" s="129"/>
      <c r="J880" s="138"/>
      <c r="K880" s="129"/>
      <c r="L880" s="129"/>
      <c r="M880" s="129"/>
      <c r="N880" s="129"/>
      <c r="O880" s="129"/>
      <c r="P880" s="129"/>
      <c r="Q880" s="129"/>
      <c r="R880" s="129"/>
    </row>
    <row r="881" spans="1:18" ht="14.25" customHeight="1">
      <c r="A881" s="129"/>
      <c r="B881" s="129"/>
      <c r="C881" s="129"/>
      <c r="D881" s="129"/>
      <c r="E881" s="129"/>
      <c r="F881" s="129"/>
      <c r="G881" s="129"/>
      <c r="H881" s="129"/>
      <c r="I881" s="129"/>
      <c r="J881" s="138"/>
      <c r="K881" s="129"/>
      <c r="L881" s="129"/>
      <c r="M881" s="129"/>
      <c r="N881" s="129"/>
      <c r="O881" s="129"/>
      <c r="P881" s="129"/>
      <c r="Q881" s="129"/>
      <c r="R881" s="129"/>
    </row>
    <row r="882" spans="1:18" ht="14.25" customHeight="1">
      <c r="A882" s="129"/>
      <c r="B882" s="129"/>
      <c r="C882" s="129"/>
      <c r="D882" s="129"/>
      <c r="E882" s="129"/>
      <c r="F882" s="129"/>
      <c r="G882" s="129"/>
      <c r="H882" s="129"/>
      <c r="I882" s="129"/>
      <c r="J882" s="138"/>
      <c r="K882" s="129"/>
      <c r="L882" s="129"/>
      <c r="M882" s="129"/>
      <c r="N882" s="129"/>
      <c r="O882" s="129"/>
      <c r="P882" s="129"/>
      <c r="Q882" s="129"/>
      <c r="R882" s="129"/>
    </row>
    <row r="883" spans="1:18" ht="14.25" customHeight="1">
      <c r="A883" s="129"/>
      <c r="B883" s="129"/>
      <c r="C883" s="129"/>
      <c r="D883" s="129"/>
      <c r="E883" s="129"/>
      <c r="F883" s="129"/>
      <c r="G883" s="129"/>
      <c r="H883" s="129"/>
      <c r="I883" s="129"/>
      <c r="J883" s="138"/>
      <c r="K883" s="129"/>
      <c r="L883" s="129"/>
      <c r="M883" s="129"/>
      <c r="N883" s="129"/>
      <c r="O883" s="129"/>
      <c r="P883" s="129"/>
      <c r="Q883" s="129"/>
      <c r="R883" s="129"/>
    </row>
    <row r="884" spans="1:18" ht="14.25" customHeight="1">
      <c r="A884" s="129"/>
      <c r="B884" s="129"/>
      <c r="C884" s="129"/>
      <c r="D884" s="129"/>
      <c r="E884" s="129"/>
      <c r="F884" s="129"/>
      <c r="G884" s="129"/>
      <c r="H884" s="129"/>
      <c r="I884" s="129"/>
      <c r="J884" s="138"/>
      <c r="K884" s="129"/>
      <c r="L884" s="129"/>
      <c r="M884" s="129"/>
      <c r="N884" s="129"/>
      <c r="O884" s="129"/>
      <c r="P884" s="129"/>
      <c r="Q884" s="129"/>
      <c r="R884" s="129"/>
    </row>
    <row r="885" spans="1:18" ht="14.25" customHeight="1">
      <c r="A885" s="129"/>
      <c r="B885" s="129"/>
      <c r="C885" s="129"/>
      <c r="D885" s="129"/>
      <c r="E885" s="129"/>
      <c r="F885" s="129"/>
      <c r="G885" s="129"/>
      <c r="H885" s="129"/>
      <c r="I885" s="129"/>
      <c r="J885" s="138"/>
      <c r="K885" s="129"/>
      <c r="L885" s="129"/>
      <c r="M885" s="129"/>
      <c r="N885" s="129"/>
      <c r="O885" s="129"/>
      <c r="P885" s="129"/>
      <c r="Q885" s="129"/>
      <c r="R885" s="129"/>
    </row>
    <row r="886" spans="1:18" ht="14.25" customHeight="1">
      <c r="A886" s="129"/>
      <c r="B886" s="129"/>
      <c r="C886" s="129"/>
      <c r="D886" s="129"/>
      <c r="E886" s="129"/>
      <c r="F886" s="129"/>
      <c r="G886" s="129"/>
      <c r="H886" s="129"/>
      <c r="I886" s="129"/>
      <c r="J886" s="138"/>
      <c r="K886" s="129"/>
      <c r="L886" s="129"/>
      <c r="M886" s="129"/>
      <c r="N886" s="129"/>
      <c r="O886" s="129"/>
      <c r="P886" s="129"/>
      <c r="Q886" s="129"/>
      <c r="R886" s="129"/>
    </row>
    <row r="887" spans="1:18" ht="14.25" customHeight="1">
      <c r="A887" s="129"/>
      <c r="B887" s="129"/>
      <c r="C887" s="129"/>
      <c r="D887" s="129"/>
      <c r="E887" s="129"/>
      <c r="F887" s="129"/>
      <c r="G887" s="129"/>
      <c r="H887" s="129"/>
      <c r="I887" s="129"/>
      <c r="J887" s="138"/>
      <c r="K887" s="129"/>
      <c r="L887" s="129"/>
      <c r="M887" s="129"/>
      <c r="N887" s="129"/>
      <c r="O887" s="129"/>
      <c r="P887" s="129"/>
      <c r="Q887" s="129"/>
      <c r="R887" s="129"/>
    </row>
    <row r="888" spans="1:18" ht="14.25" customHeight="1">
      <c r="A888" s="129"/>
      <c r="B888" s="129"/>
      <c r="C888" s="129"/>
      <c r="D888" s="129"/>
      <c r="E888" s="129"/>
      <c r="F888" s="129"/>
      <c r="G888" s="129"/>
      <c r="H888" s="129"/>
      <c r="I888" s="129"/>
      <c r="J888" s="138"/>
      <c r="K888" s="129"/>
      <c r="L888" s="129"/>
      <c r="M888" s="129"/>
      <c r="N888" s="129"/>
      <c r="O888" s="129"/>
      <c r="P888" s="129"/>
      <c r="Q888" s="129"/>
      <c r="R888" s="129"/>
    </row>
    <row r="889" spans="1:18" ht="14.25" customHeight="1">
      <c r="A889" s="129"/>
      <c r="B889" s="129"/>
      <c r="C889" s="129"/>
      <c r="D889" s="129"/>
      <c r="E889" s="129"/>
      <c r="F889" s="129"/>
      <c r="G889" s="129"/>
      <c r="H889" s="129"/>
      <c r="I889" s="129"/>
      <c r="J889" s="138"/>
      <c r="K889" s="129"/>
      <c r="L889" s="129"/>
      <c r="M889" s="129"/>
      <c r="N889" s="129"/>
      <c r="O889" s="129"/>
      <c r="P889" s="129"/>
      <c r="Q889" s="129"/>
      <c r="R889" s="129"/>
    </row>
    <row r="890" spans="1:18" ht="14.25" customHeight="1">
      <c r="A890" s="129"/>
      <c r="B890" s="129"/>
      <c r="C890" s="129"/>
      <c r="D890" s="129"/>
      <c r="E890" s="129"/>
      <c r="F890" s="129"/>
      <c r="G890" s="129"/>
      <c r="H890" s="129"/>
      <c r="I890" s="129"/>
      <c r="J890" s="138"/>
      <c r="K890" s="129"/>
      <c r="L890" s="129"/>
      <c r="M890" s="129"/>
      <c r="N890" s="129"/>
      <c r="O890" s="129"/>
      <c r="P890" s="129"/>
      <c r="Q890" s="129"/>
      <c r="R890" s="129"/>
    </row>
    <row r="891" spans="1:18" ht="14.25" customHeight="1">
      <c r="A891" s="129"/>
      <c r="B891" s="129"/>
      <c r="C891" s="129"/>
      <c r="D891" s="129"/>
      <c r="E891" s="129"/>
      <c r="F891" s="129"/>
      <c r="G891" s="129"/>
      <c r="H891" s="129"/>
      <c r="I891" s="129"/>
      <c r="J891" s="138"/>
      <c r="K891" s="129"/>
      <c r="L891" s="129"/>
      <c r="M891" s="129"/>
      <c r="N891" s="129"/>
      <c r="O891" s="129"/>
      <c r="P891" s="129"/>
      <c r="Q891" s="129"/>
      <c r="R891" s="129"/>
    </row>
    <row r="892" spans="1:18" ht="14.25" customHeight="1">
      <c r="A892" s="129"/>
      <c r="B892" s="129"/>
      <c r="C892" s="129"/>
      <c r="D892" s="129"/>
      <c r="E892" s="129"/>
      <c r="F892" s="129"/>
      <c r="G892" s="129"/>
      <c r="H892" s="129"/>
      <c r="I892" s="129"/>
      <c r="J892" s="138"/>
      <c r="K892" s="129"/>
      <c r="L892" s="129"/>
      <c r="M892" s="129"/>
      <c r="N892" s="129"/>
      <c r="O892" s="129"/>
      <c r="P892" s="129"/>
      <c r="Q892" s="129"/>
      <c r="R892" s="129"/>
    </row>
    <row r="893" spans="1:18" ht="14.25" customHeight="1">
      <c r="A893" s="129"/>
      <c r="B893" s="129"/>
      <c r="C893" s="129"/>
      <c r="D893" s="129"/>
      <c r="E893" s="129"/>
      <c r="F893" s="129"/>
      <c r="G893" s="129"/>
      <c r="H893" s="129"/>
      <c r="I893" s="129"/>
      <c r="J893" s="138"/>
      <c r="K893" s="129"/>
      <c r="L893" s="129"/>
      <c r="M893" s="129"/>
      <c r="N893" s="129"/>
      <c r="O893" s="129"/>
      <c r="P893" s="129"/>
      <c r="Q893" s="129"/>
      <c r="R893" s="129"/>
    </row>
    <row r="894" spans="1:18" ht="14.25" customHeight="1">
      <c r="A894" s="129"/>
      <c r="B894" s="129"/>
      <c r="C894" s="129"/>
      <c r="D894" s="129"/>
      <c r="E894" s="129"/>
      <c r="F894" s="129"/>
      <c r="G894" s="129"/>
      <c r="H894" s="129"/>
      <c r="I894" s="129"/>
      <c r="J894" s="138"/>
      <c r="K894" s="129"/>
      <c r="L894" s="129"/>
      <c r="M894" s="129"/>
      <c r="N894" s="129"/>
      <c r="O894" s="129"/>
      <c r="P894" s="129"/>
      <c r="Q894" s="129"/>
      <c r="R894" s="129"/>
    </row>
    <row r="895" spans="1:18" ht="14.25" customHeight="1">
      <c r="A895" s="129"/>
      <c r="B895" s="129"/>
      <c r="C895" s="129"/>
      <c r="D895" s="129"/>
      <c r="E895" s="129"/>
      <c r="F895" s="129"/>
      <c r="G895" s="129"/>
      <c r="H895" s="129"/>
      <c r="I895" s="129"/>
      <c r="J895" s="138"/>
      <c r="K895" s="129"/>
      <c r="L895" s="129"/>
      <c r="M895" s="129"/>
      <c r="N895" s="129"/>
      <c r="O895" s="129"/>
      <c r="P895" s="129"/>
      <c r="Q895" s="129"/>
      <c r="R895" s="129"/>
    </row>
    <row r="896" spans="1:18" ht="14.25" customHeight="1">
      <c r="A896" s="129"/>
      <c r="B896" s="129"/>
      <c r="C896" s="129"/>
      <c r="D896" s="129"/>
      <c r="E896" s="129"/>
      <c r="F896" s="129"/>
      <c r="G896" s="129"/>
      <c r="H896" s="129"/>
      <c r="I896" s="129"/>
      <c r="J896" s="138"/>
      <c r="K896" s="129"/>
      <c r="L896" s="129"/>
      <c r="M896" s="129"/>
      <c r="N896" s="129"/>
      <c r="O896" s="129"/>
      <c r="P896" s="129"/>
      <c r="Q896" s="129"/>
      <c r="R896" s="129"/>
    </row>
    <row r="897" spans="1:18" ht="14.25" customHeight="1">
      <c r="A897" s="129"/>
      <c r="B897" s="129"/>
      <c r="C897" s="129"/>
      <c r="D897" s="129"/>
      <c r="E897" s="129"/>
      <c r="F897" s="129"/>
      <c r="G897" s="129"/>
      <c r="H897" s="129"/>
      <c r="I897" s="129"/>
      <c r="J897" s="138"/>
      <c r="K897" s="129"/>
      <c r="L897" s="129"/>
      <c r="M897" s="129"/>
      <c r="N897" s="129"/>
      <c r="O897" s="129"/>
      <c r="P897" s="129"/>
      <c r="Q897" s="129"/>
      <c r="R897" s="129"/>
    </row>
    <row r="898" spans="1:18" ht="14.25" customHeight="1">
      <c r="A898" s="129"/>
      <c r="B898" s="129"/>
      <c r="C898" s="129"/>
      <c r="D898" s="129"/>
      <c r="E898" s="129"/>
      <c r="F898" s="129"/>
      <c r="G898" s="129"/>
      <c r="H898" s="129"/>
      <c r="I898" s="129"/>
      <c r="J898" s="138"/>
      <c r="K898" s="129"/>
      <c r="L898" s="129"/>
      <c r="M898" s="129"/>
      <c r="N898" s="129"/>
      <c r="O898" s="129"/>
      <c r="P898" s="129"/>
      <c r="Q898" s="129"/>
      <c r="R898" s="129"/>
    </row>
    <row r="899" spans="1:18" ht="14.25" customHeight="1">
      <c r="A899" s="129"/>
      <c r="B899" s="129"/>
      <c r="C899" s="129"/>
      <c r="D899" s="129"/>
      <c r="E899" s="129"/>
      <c r="F899" s="129"/>
      <c r="G899" s="129"/>
      <c r="H899" s="129"/>
      <c r="I899" s="129"/>
      <c r="J899" s="138"/>
      <c r="K899" s="129"/>
      <c r="L899" s="129"/>
      <c r="M899" s="129"/>
      <c r="N899" s="129"/>
      <c r="O899" s="129"/>
      <c r="P899" s="129"/>
      <c r="Q899" s="129"/>
      <c r="R899" s="129"/>
    </row>
    <row r="900" spans="1:18" ht="14.25" customHeight="1">
      <c r="A900" s="129"/>
      <c r="B900" s="129"/>
      <c r="C900" s="129"/>
      <c r="D900" s="129"/>
      <c r="E900" s="129"/>
      <c r="F900" s="129"/>
      <c r="G900" s="129"/>
      <c r="H900" s="129"/>
      <c r="I900" s="129"/>
      <c r="J900" s="138"/>
      <c r="K900" s="129"/>
      <c r="L900" s="129"/>
      <c r="M900" s="129"/>
      <c r="N900" s="129"/>
      <c r="O900" s="129"/>
      <c r="P900" s="129"/>
      <c r="Q900" s="129"/>
      <c r="R900" s="129"/>
    </row>
    <row r="901" spans="1:18" ht="14.25" customHeight="1">
      <c r="A901" s="129"/>
      <c r="B901" s="129"/>
      <c r="C901" s="129"/>
      <c r="D901" s="129"/>
      <c r="E901" s="129"/>
      <c r="F901" s="129"/>
      <c r="G901" s="129"/>
      <c r="H901" s="129"/>
      <c r="I901" s="129"/>
      <c r="J901" s="138"/>
      <c r="K901" s="129"/>
      <c r="L901" s="129"/>
      <c r="M901" s="129"/>
      <c r="N901" s="129"/>
      <c r="O901" s="129"/>
      <c r="P901" s="129"/>
      <c r="Q901" s="129"/>
      <c r="R901" s="129"/>
    </row>
    <row r="902" spans="1:18" ht="14.25" customHeight="1">
      <c r="A902" s="129"/>
      <c r="B902" s="129"/>
      <c r="C902" s="129"/>
      <c r="D902" s="129"/>
      <c r="E902" s="129"/>
      <c r="F902" s="129"/>
      <c r="G902" s="129"/>
      <c r="H902" s="129"/>
      <c r="I902" s="129"/>
      <c r="J902" s="138"/>
      <c r="K902" s="129"/>
      <c r="L902" s="129"/>
      <c r="M902" s="129"/>
      <c r="N902" s="129"/>
      <c r="O902" s="129"/>
      <c r="P902" s="129"/>
      <c r="Q902" s="129"/>
      <c r="R902" s="129"/>
    </row>
    <row r="903" spans="1:18" ht="14.25" customHeight="1">
      <c r="A903" s="129"/>
      <c r="B903" s="129"/>
      <c r="C903" s="129"/>
      <c r="D903" s="129"/>
      <c r="E903" s="129"/>
      <c r="F903" s="129"/>
      <c r="G903" s="129"/>
      <c r="H903" s="129"/>
      <c r="I903" s="129"/>
      <c r="J903" s="138"/>
      <c r="K903" s="129"/>
      <c r="L903" s="129"/>
      <c r="M903" s="129"/>
      <c r="N903" s="129"/>
      <c r="O903" s="129"/>
      <c r="P903" s="129"/>
      <c r="Q903" s="129"/>
      <c r="R903" s="129"/>
    </row>
    <row r="904" spans="1:18" ht="14.25" customHeight="1">
      <c r="A904" s="129"/>
      <c r="B904" s="129"/>
      <c r="C904" s="129"/>
      <c r="D904" s="129"/>
      <c r="E904" s="129"/>
      <c r="F904" s="129"/>
      <c r="G904" s="129"/>
      <c r="H904" s="129"/>
      <c r="I904" s="129"/>
      <c r="J904" s="138"/>
      <c r="K904" s="129"/>
      <c r="L904" s="129"/>
      <c r="M904" s="129"/>
      <c r="N904" s="129"/>
      <c r="O904" s="129"/>
      <c r="P904" s="129"/>
      <c r="Q904" s="129"/>
      <c r="R904" s="129"/>
    </row>
    <row r="905" spans="1:18" ht="14.25" customHeight="1">
      <c r="A905" s="129"/>
      <c r="B905" s="129"/>
      <c r="C905" s="129"/>
      <c r="D905" s="129"/>
      <c r="E905" s="129"/>
      <c r="F905" s="129"/>
      <c r="G905" s="129"/>
      <c r="H905" s="129"/>
      <c r="I905" s="129"/>
      <c r="J905" s="138"/>
      <c r="K905" s="129"/>
      <c r="L905" s="129"/>
      <c r="M905" s="129"/>
      <c r="N905" s="129"/>
      <c r="O905" s="129"/>
      <c r="P905" s="129"/>
      <c r="Q905" s="129"/>
      <c r="R905" s="129"/>
    </row>
    <row r="906" spans="1:18" ht="14.25" customHeight="1">
      <c r="A906" s="129"/>
      <c r="B906" s="129"/>
      <c r="C906" s="129"/>
      <c r="D906" s="129"/>
      <c r="E906" s="129"/>
      <c r="F906" s="129"/>
      <c r="G906" s="129"/>
      <c r="H906" s="129"/>
      <c r="I906" s="129"/>
      <c r="J906" s="138"/>
      <c r="K906" s="129"/>
      <c r="L906" s="129"/>
      <c r="M906" s="129"/>
      <c r="N906" s="129"/>
      <c r="O906" s="129"/>
      <c r="P906" s="129"/>
      <c r="Q906" s="129"/>
      <c r="R906" s="129"/>
    </row>
    <row r="907" spans="1:18" ht="14.25" customHeight="1">
      <c r="A907" s="129"/>
      <c r="B907" s="129"/>
      <c r="C907" s="129"/>
      <c r="D907" s="129"/>
      <c r="E907" s="129"/>
      <c r="F907" s="129"/>
      <c r="G907" s="129"/>
      <c r="H907" s="129"/>
      <c r="I907" s="129"/>
      <c r="J907" s="138"/>
      <c r="K907" s="129"/>
      <c r="L907" s="129"/>
      <c r="M907" s="129"/>
      <c r="N907" s="129"/>
      <c r="O907" s="129"/>
      <c r="P907" s="129"/>
      <c r="Q907" s="129"/>
      <c r="R907" s="129"/>
    </row>
    <row r="908" spans="1:18" ht="14.25" customHeight="1">
      <c r="A908" s="129"/>
      <c r="B908" s="129"/>
      <c r="C908" s="129"/>
      <c r="D908" s="129"/>
      <c r="E908" s="129"/>
      <c r="F908" s="129"/>
      <c r="G908" s="129"/>
      <c r="H908" s="129"/>
      <c r="I908" s="129"/>
      <c r="J908" s="138"/>
      <c r="K908" s="129"/>
      <c r="L908" s="129"/>
      <c r="M908" s="129"/>
      <c r="N908" s="129"/>
      <c r="O908" s="129"/>
      <c r="P908" s="129"/>
      <c r="Q908" s="129"/>
      <c r="R908" s="129"/>
    </row>
    <row r="909" spans="1:18" ht="14.25" customHeight="1">
      <c r="A909" s="129"/>
      <c r="B909" s="129"/>
      <c r="C909" s="129"/>
      <c r="D909" s="129"/>
      <c r="E909" s="129"/>
      <c r="F909" s="129"/>
      <c r="G909" s="129"/>
      <c r="H909" s="129"/>
      <c r="I909" s="129"/>
      <c r="J909" s="138"/>
      <c r="K909" s="129"/>
      <c r="L909" s="129"/>
      <c r="M909" s="129"/>
      <c r="N909" s="129"/>
      <c r="O909" s="129"/>
      <c r="P909" s="129"/>
      <c r="Q909" s="129"/>
      <c r="R909" s="129"/>
    </row>
    <row r="910" spans="1:18" ht="14.25" customHeight="1">
      <c r="A910" s="129"/>
      <c r="B910" s="129"/>
      <c r="C910" s="129"/>
      <c r="D910" s="129"/>
      <c r="E910" s="129"/>
      <c r="F910" s="129"/>
      <c r="G910" s="129"/>
      <c r="H910" s="129"/>
      <c r="I910" s="129"/>
      <c r="J910" s="138"/>
      <c r="K910" s="129"/>
      <c r="L910" s="129"/>
      <c r="M910" s="129"/>
      <c r="N910" s="129"/>
      <c r="O910" s="129"/>
      <c r="P910" s="129"/>
      <c r="Q910" s="129"/>
      <c r="R910" s="129"/>
    </row>
    <row r="911" spans="1:18" ht="14.25" customHeight="1">
      <c r="A911" s="129"/>
      <c r="B911" s="129"/>
      <c r="C911" s="129"/>
      <c r="D911" s="129"/>
      <c r="E911" s="129"/>
      <c r="F911" s="129"/>
      <c r="G911" s="129"/>
      <c r="H911" s="129"/>
      <c r="I911" s="129"/>
      <c r="J911" s="138"/>
      <c r="K911" s="129"/>
      <c r="L911" s="129"/>
      <c r="M911" s="129"/>
      <c r="N911" s="129"/>
      <c r="O911" s="129"/>
      <c r="P911" s="129"/>
      <c r="Q911" s="129"/>
      <c r="R911" s="129"/>
    </row>
    <row r="912" spans="1:18" ht="14.25" customHeight="1">
      <c r="A912" s="129"/>
      <c r="B912" s="129"/>
      <c r="C912" s="129"/>
      <c r="D912" s="129"/>
      <c r="E912" s="129"/>
      <c r="F912" s="129"/>
      <c r="G912" s="129"/>
      <c r="H912" s="129"/>
      <c r="I912" s="129"/>
      <c r="J912" s="138"/>
      <c r="K912" s="129"/>
      <c r="L912" s="129"/>
      <c r="M912" s="129"/>
      <c r="N912" s="129"/>
      <c r="O912" s="129"/>
      <c r="P912" s="129"/>
      <c r="Q912" s="129"/>
      <c r="R912" s="129"/>
    </row>
    <row r="913" spans="1:18" ht="14.25" customHeight="1">
      <c r="A913" s="129"/>
      <c r="B913" s="129"/>
      <c r="C913" s="129"/>
      <c r="D913" s="129"/>
      <c r="E913" s="129"/>
      <c r="F913" s="129"/>
      <c r="G913" s="129"/>
      <c r="H913" s="129"/>
      <c r="I913" s="129"/>
      <c r="J913" s="138"/>
      <c r="K913" s="129"/>
      <c r="L913" s="129"/>
      <c r="M913" s="129"/>
      <c r="N913" s="129"/>
      <c r="O913" s="129"/>
      <c r="P913" s="129"/>
      <c r="Q913" s="129"/>
      <c r="R913" s="129"/>
    </row>
    <row r="914" spans="1:18" ht="14.25" customHeight="1">
      <c r="A914" s="129"/>
      <c r="B914" s="129"/>
      <c r="C914" s="129"/>
      <c r="D914" s="129"/>
      <c r="E914" s="129"/>
      <c r="F914" s="129"/>
      <c r="G914" s="129"/>
      <c r="H914" s="129"/>
      <c r="I914" s="129"/>
      <c r="J914" s="138"/>
      <c r="K914" s="129"/>
      <c r="L914" s="129"/>
      <c r="M914" s="129"/>
      <c r="N914" s="129"/>
      <c r="O914" s="129"/>
      <c r="P914" s="129"/>
      <c r="Q914" s="129"/>
      <c r="R914" s="129"/>
    </row>
    <row r="915" spans="1:18" ht="14.25" customHeight="1">
      <c r="A915" s="129"/>
      <c r="B915" s="129"/>
      <c r="C915" s="129"/>
      <c r="D915" s="129"/>
      <c r="E915" s="129"/>
      <c r="F915" s="129"/>
      <c r="G915" s="129"/>
      <c r="H915" s="129"/>
      <c r="I915" s="129"/>
      <c r="J915" s="138"/>
      <c r="K915" s="129"/>
      <c r="L915" s="129"/>
      <c r="M915" s="129"/>
      <c r="N915" s="129"/>
      <c r="O915" s="129"/>
      <c r="P915" s="129"/>
      <c r="Q915" s="129"/>
      <c r="R915" s="129"/>
    </row>
    <row r="916" spans="1:18" ht="14.25" customHeight="1">
      <c r="A916" s="129"/>
      <c r="B916" s="129"/>
      <c r="C916" s="129"/>
      <c r="D916" s="129"/>
      <c r="E916" s="129"/>
      <c r="F916" s="129"/>
      <c r="G916" s="129"/>
      <c r="H916" s="129"/>
      <c r="I916" s="129"/>
      <c r="J916" s="138"/>
      <c r="K916" s="129"/>
      <c r="L916" s="129"/>
      <c r="M916" s="129"/>
      <c r="N916" s="129"/>
      <c r="O916" s="129"/>
      <c r="P916" s="129"/>
      <c r="Q916" s="129"/>
      <c r="R916" s="129"/>
    </row>
    <row r="917" spans="1:18" ht="14.25" customHeight="1">
      <c r="A917" s="129"/>
      <c r="B917" s="129"/>
      <c r="C917" s="129"/>
      <c r="D917" s="129"/>
      <c r="E917" s="129"/>
      <c r="F917" s="129"/>
      <c r="G917" s="129"/>
      <c r="H917" s="129"/>
      <c r="I917" s="129"/>
      <c r="J917" s="138"/>
      <c r="K917" s="129"/>
      <c r="L917" s="129"/>
      <c r="M917" s="129"/>
      <c r="N917" s="129"/>
      <c r="O917" s="129"/>
      <c r="P917" s="129"/>
      <c r="Q917" s="129"/>
      <c r="R917" s="129"/>
    </row>
    <row r="918" spans="1:18" ht="14.25" customHeight="1">
      <c r="A918" s="129"/>
      <c r="B918" s="129"/>
      <c r="C918" s="129"/>
      <c r="D918" s="129"/>
      <c r="E918" s="129"/>
      <c r="F918" s="129"/>
      <c r="G918" s="129"/>
      <c r="H918" s="129"/>
      <c r="I918" s="129"/>
      <c r="J918" s="138"/>
      <c r="K918" s="129"/>
      <c r="L918" s="129"/>
      <c r="M918" s="129"/>
      <c r="N918" s="129"/>
      <c r="O918" s="129"/>
      <c r="P918" s="129"/>
      <c r="Q918" s="129"/>
      <c r="R918" s="129"/>
    </row>
    <row r="919" spans="1:18" ht="14.25" customHeight="1">
      <c r="A919" s="129"/>
      <c r="B919" s="129"/>
      <c r="C919" s="129"/>
      <c r="D919" s="129"/>
      <c r="E919" s="129"/>
      <c r="F919" s="129"/>
      <c r="G919" s="129"/>
      <c r="H919" s="129"/>
      <c r="I919" s="129"/>
      <c r="J919" s="138"/>
      <c r="K919" s="129"/>
      <c r="L919" s="129"/>
      <c r="M919" s="129"/>
      <c r="N919" s="129"/>
      <c r="O919" s="129"/>
      <c r="P919" s="129"/>
      <c r="Q919" s="129"/>
      <c r="R919" s="129"/>
    </row>
    <row r="920" spans="1:18" ht="14.25" customHeight="1">
      <c r="A920" s="129"/>
      <c r="B920" s="129"/>
      <c r="C920" s="129"/>
      <c r="D920" s="129"/>
      <c r="E920" s="129"/>
      <c r="F920" s="129"/>
      <c r="G920" s="129"/>
      <c r="H920" s="129"/>
      <c r="I920" s="129"/>
      <c r="J920" s="138"/>
      <c r="K920" s="129"/>
      <c r="L920" s="129"/>
      <c r="M920" s="129"/>
      <c r="N920" s="129"/>
      <c r="O920" s="129"/>
      <c r="P920" s="129"/>
      <c r="Q920" s="129"/>
      <c r="R920" s="129"/>
    </row>
    <row r="921" spans="1:18" ht="14.25" customHeight="1">
      <c r="A921" s="129"/>
      <c r="B921" s="129"/>
      <c r="C921" s="129"/>
      <c r="D921" s="129"/>
      <c r="E921" s="129"/>
      <c r="F921" s="129"/>
      <c r="G921" s="129"/>
      <c r="H921" s="129"/>
      <c r="I921" s="129"/>
      <c r="J921" s="138"/>
      <c r="K921" s="129"/>
      <c r="L921" s="129"/>
      <c r="M921" s="129"/>
      <c r="N921" s="129"/>
      <c r="O921" s="129"/>
      <c r="P921" s="129"/>
      <c r="Q921" s="129"/>
      <c r="R921" s="129"/>
    </row>
    <row r="922" spans="1:18" ht="14.25" customHeight="1">
      <c r="A922" s="129"/>
      <c r="B922" s="129"/>
      <c r="C922" s="129"/>
      <c r="D922" s="129"/>
      <c r="E922" s="129"/>
      <c r="F922" s="129"/>
      <c r="G922" s="129"/>
      <c r="H922" s="129"/>
      <c r="I922" s="129"/>
      <c r="J922" s="138"/>
      <c r="K922" s="129"/>
      <c r="L922" s="129"/>
      <c r="M922" s="129"/>
      <c r="N922" s="129"/>
      <c r="O922" s="129"/>
      <c r="P922" s="129"/>
      <c r="Q922" s="129"/>
      <c r="R922" s="129"/>
    </row>
    <row r="923" spans="1:18" ht="14.25" customHeight="1">
      <c r="A923" s="129"/>
      <c r="B923" s="129"/>
      <c r="C923" s="129"/>
      <c r="D923" s="129"/>
      <c r="E923" s="129"/>
      <c r="F923" s="129"/>
      <c r="G923" s="129"/>
      <c r="H923" s="129"/>
      <c r="I923" s="129"/>
      <c r="J923" s="138"/>
      <c r="K923" s="129"/>
      <c r="L923" s="129"/>
      <c r="M923" s="129"/>
      <c r="N923" s="129"/>
      <c r="O923" s="129"/>
      <c r="P923" s="129"/>
      <c r="Q923" s="129"/>
      <c r="R923" s="129"/>
    </row>
    <row r="924" spans="1:18" ht="14.25" customHeight="1">
      <c r="A924" s="129"/>
      <c r="B924" s="129"/>
      <c r="C924" s="129"/>
      <c r="D924" s="129"/>
      <c r="E924" s="129"/>
      <c r="F924" s="129"/>
      <c r="G924" s="129"/>
      <c r="H924" s="129"/>
      <c r="I924" s="129"/>
      <c r="J924" s="138"/>
      <c r="K924" s="129"/>
      <c r="L924" s="129"/>
      <c r="M924" s="129"/>
      <c r="N924" s="129"/>
      <c r="O924" s="129"/>
      <c r="P924" s="129"/>
      <c r="Q924" s="129"/>
      <c r="R924" s="129"/>
    </row>
    <row r="925" spans="1:18" ht="14.25" customHeight="1">
      <c r="A925" s="129"/>
      <c r="B925" s="129"/>
      <c r="C925" s="129"/>
      <c r="D925" s="129"/>
      <c r="E925" s="129"/>
      <c r="F925" s="129"/>
      <c r="G925" s="129"/>
      <c r="H925" s="129"/>
      <c r="I925" s="129"/>
      <c r="J925" s="138"/>
      <c r="K925" s="129"/>
      <c r="L925" s="129"/>
      <c r="M925" s="129"/>
      <c r="N925" s="129"/>
      <c r="O925" s="129"/>
      <c r="P925" s="129"/>
      <c r="Q925" s="129"/>
      <c r="R925" s="129"/>
    </row>
    <row r="926" spans="1:18" ht="14.25" customHeight="1">
      <c r="A926" s="129"/>
      <c r="B926" s="129"/>
      <c r="C926" s="129"/>
      <c r="D926" s="129"/>
      <c r="E926" s="129"/>
      <c r="F926" s="129"/>
      <c r="G926" s="129"/>
      <c r="H926" s="129"/>
      <c r="I926" s="129"/>
      <c r="J926" s="138"/>
      <c r="K926" s="129"/>
      <c r="L926" s="129"/>
      <c r="M926" s="129"/>
      <c r="N926" s="129"/>
      <c r="O926" s="129"/>
      <c r="P926" s="129"/>
      <c r="Q926" s="129"/>
      <c r="R926" s="129"/>
    </row>
    <row r="927" spans="1:18" ht="14.25" customHeight="1">
      <c r="A927" s="129"/>
      <c r="B927" s="129"/>
      <c r="C927" s="129"/>
      <c r="D927" s="129"/>
      <c r="E927" s="129"/>
      <c r="F927" s="129"/>
      <c r="G927" s="129"/>
      <c r="H927" s="129"/>
      <c r="I927" s="129"/>
      <c r="J927" s="138"/>
      <c r="K927" s="129"/>
      <c r="L927" s="129"/>
      <c r="M927" s="129"/>
      <c r="N927" s="129"/>
      <c r="O927" s="129"/>
      <c r="P927" s="129"/>
      <c r="Q927" s="129"/>
      <c r="R927" s="129"/>
    </row>
    <row r="928" spans="1:18" ht="14.25" customHeight="1">
      <c r="A928" s="129"/>
      <c r="B928" s="129"/>
      <c r="C928" s="129"/>
      <c r="D928" s="129"/>
      <c r="E928" s="129"/>
      <c r="F928" s="129"/>
      <c r="G928" s="129"/>
      <c r="H928" s="129"/>
      <c r="I928" s="129"/>
      <c r="J928" s="138"/>
      <c r="K928" s="129"/>
      <c r="L928" s="129"/>
      <c r="M928" s="129"/>
      <c r="N928" s="129"/>
      <c r="O928" s="129"/>
      <c r="P928" s="129"/>
      <c r="Q928" s="129"/>
      <c r="R928" s="129"/>
    </row>
    <row r="929" spans="1:18" ht="14.25" customHeight="1">
      <c r="A929" s="129"/>
      <c r="B929" s="129"/>
      <c r="C929" s="129"/>
      <c r="D929" s="129"/>
      <c r="E929" s="129"/>
      <c r="F929" s="129"/>
      <c r="G929" s="129"/>
      <c r="H929" s="129"/>
      <c r="I929" s="129"/>
      <c r="J929" s="138"/>
      <c r="K929" s="129"/>
      <c r="L929" s="129"/>
      <c r="M929" s="129"/>
      <c r="N929" s="129"/>
      <c r="O929" s="129"/>
      <c r="P929" s="129"/>
      <c r="Q929" s="129"/>
      <c r="R929" s="129"/>
    </row>
    <row r="930" spans="1:18" ht="14.25" customHeight="1">
      <c r="A930" s="129"/>
      <c r="B930" s="129"/>
      <c r="C930" s="129"/>
      <c r="D930" s="129"/>
      <c r="E930" s="129"/>
      <c r="F930" s="129"/>
      <c r="G930" s="129"/>
      <c r="H930" s="129"/>
      <c r="I930" s="129"/>
      <c r="J930" s="138"/>
      <c r="K930" s="129"/>
      <c r="L930" s="129"/>
      <c r="M930" s="129"/>
      <c r="N930" s="129"/>
      <c r="O930" s="129"/>
      <c r="P930" s="129"/>
      <c r="Q930" s="129"/>
      <c r="R930" s="129"/>
    </row>
    <row r="931" spans="1:18" ht="14.25" customHeight="1">
      <c r="A931" s="129"/>
      <c r="B931" s="129"/>
      <c r="C931" s="129"/>
      <c r="D931" s="129"/>
      <c r="E931" s="129"/>
      <c r="F931" s="129"/>
      <c r="G931" s="129"/>
      <c r="H931" s="129"/>
      <c r="I931" s="129"/>
      <c r="J931" s="138"/>
      <c r="K931" s="129"/>
      <c r="L931" s="129"/>
      <c r="M931" s="129"/>
      <c r="N931" s="129"/>
      <c r="O931" s="129"/>
      <c r="P931" s="129"/>
      <c r="Q931" s="129"/>
      <c r="R931" s="129"/>
    </row>
    <row r="932" spans="1:18" ht="14.25" customHeight="1">
      <c r="A932" s="129"/>
      <c r="B932" s="129"/>
      <c r="C932" s="129"/>
      <c r="D932" s="129"/>
      <c r="E932" s="129"/>
      <c r="F932" s="129"/>
      <c r="G932" s="129"/>
      <c r="H932" s="129"/>
      <c r="I932" s="129"/>
      <c r="J932" s="138"/>
      <c r="K932" s="129"/>
      <c r="L932" s="129"/>
      <c r="M932" s="129"/>
      <c r="N932" s="129"/>
      <c r="O932" s="129"/>
      <c r="P932" s="129"/>
      <c r="Q932" s="129"/>
      <c r="R932" s="129"/>
    </row>
    <row r="933" spans="1:18" ht="14.25" customHeight="1">
      <c r="A933" s="129"/>
      <c r="B933" s="129"/>
      <c r="C933" s="129"/>
      <c r="D933" s="129"/>
      <c r="E933" s="129"/>
      <c r="F933" s="129"/>
      <c r="G933" s="129"/>
      <c r="H933" s="129"/>
      <c r="I933" s="129"/>
      <c r="J933" s="138"/>
      <c r="K933" s="129"/>
      <c r="L933" s="129"/>
      <c r="M933" s="129"/>
      <c r="N933" s="129"/>
      <c r="O933" s="129"/>
      <c r="P933" s="129"/>
      <c r="Q933" s="129"/>
      <c r="R933" s="129"/>
    </row>
    <row r="934" spans="1:18" ht="14.25" customHeight="1">
      <c r="A934" s="129"/>
      <c r="B934" s="129"/>
      <c r="C934" s="129"/>
      <c r="D934" s="129"/>
      <c r="E934" s="129"/>
      <c r="F934" s="129"/>
      <c r="G934" s="129"/>
      <c r="H934" s="129"/>
      <c r="I934" s="129"/>
      <c r="J934" s="138"/>
      <c r="K934" s="129"/>
      <c r="L934" s="129"/>
      <c r="M934" s="129"/>
      <c r="N934" s="129"/>
      <c r="O934" s="129"/>
      <c r="P934" s="129"/>
      <c r="Q934" s="129"/>
      <c r="R934" s="129"/>
    </row>
    <row r="935" spans="1:18" ht="14.25" customHeight="1">
      <c r="A935" s="129"/>
      <c r="B935" s="129"/>
      <c r="C935" s="129"/>
      <c r="D935" s="129"/>
      <c r="E935" s="129"/>
      <c r="F935" s="129"/>
      <c r="G935" s="129"/>
      <c r="H935" s="129"/>
      <c r="I935" s="129"/>
      <c r="J935" s="138"/>
      <c r="K935" s="129"/>
      <c r="L935" s="129"/>
      <c r="M935" s="129"/>
      <c r="N935" s="129"/>
      <c r="O935" s="129"/>
      <c r="P935" s="129"/>
      <c r="Q935" s="129"/>
      <c r="R935" s="129"/>
    </row>
    <row r="936" spans="1:18" ht="14.25" customHeight="1">
      <c r="A936" s="129"/>
      <c r="B936" s="129"/>
      <c r="C936" s="129"/>
      <c r="D936" s="129"/>
      <c r="E936" s="129"/>
      <c r="F936" s="129"/>
      <c r="G936" s="129"/>
      <c r="H936" s="129"/>
      <c r="I936" s="129"/>
      <c r="J936" s="138"/>
      <c r="K936" s="129"/>
      <c r="L936" s="129"/>
      <c r="M936" s="129"/>
      <c r="N936" s="129"/>
      <c r="O936" s="129"/>
      <c r="P936" s="129"/>
      <c r="Q936" s="129"/>
      <c r="R936" s="129"/>
    </row>
    <row r="937" spans="1:18" ht="14.25" customHeight="1">
      <c r="A937" s="129"/>
      <c r="B937" s="129"/>
      <c r="C937" s="129"/>
      <c r="D937" s="129"/>
      <c r="E937" s="129"/>
      <c r="F937" s="129"/>
      <c r="G937" s="129"/>
      <c r="H937" s="129"/>
      <c r="I937" s="129"/>
      <c r="J937" s="138"/>
      <c r="K937" s="129"/>
      <c r="L937" s="129"/>
      <c r="M937" s="129"/>
      <c r="N937" s="129"/>
      <c r="O937" s="129"/>
      <c r="P937" s="129"/>
      <c r="Q937" s="129"/>
      <c r="R937" s="129"/>
    </row>
    <row r="938" spans="1:18" ht="14.25" customHeight="1">
      <c r="A938" s="129"/>
      <c r="B938" s="129"/>
      <c r="C938" s="129"/>
      <c r="D938" s="129"/>
      <c r="E938" s="129"/>
      <c r="F938" s="129"/>
      <c r="G938" s="129"/>
      <c r="H938" s="129"/>
      <c r="I938" s="129"/>
      <c r="J938" s="138"/>
      <c r="K938" s="129"/>
      <c r="L938" s="129"/>
      <c r="M938" s="129"/>
      <c r="N938" s="129"/>
      <c r="O938" s="129"/>
      <c r="P938" s="129"/>
      <c r="Q938" s="129"/>
      <c r="R938" s="129"/>
    </row>
    <row r="939" spans="1:18" ht="14.25" customHeight="1">
      <c r="A939" s="129"/>
      <c r="B939" s="129"/>
      <c r="C939" s="129"/>
      <c r="D939" s="129"/>
      <c r="E939" s="129"/>
      <c r="F939" s="129"/>
      <c r="G939" s="129"/>
      <c r="H939" s="129"/>
      <c r="I939" s="129"/>
      <c r="J939" s="138"/>
      <c r="K939" s="129"/>
      <c r="L939" s="129"/>
      <c r="M939" s="129"/>
      <c r="N939" s="129"/>
      <c r="O939" s="129"/>
      <c r="P939" s="129"/>
      <c r="Q939" s="129"/>
      <c r="R939" s="129"/>
    </row>
    <row r="940" spans="1:18" ht="14.25" customHeight="1">
      <c r="A940" s="129"/>
      <c r="B940" s="129"/>
      <c r="C940" s="129"/>
      <c r="D940" s="129"/>
      <c r="E940" s="129"/>
      <c r="F940" s="129"/>
      <c r="G940" s="129"/>
      <c r="H940" s="129"/>
      <c r="I940" s="129"/>
      <c r="J940" s="138"/>
      <c r="K940" s="129"/>
      <c r="L940" s="129"/>
      <c r="M940" s="129"/>
      <c r="N940" s="129"/>
      <c r="O940" s="129"/>
      <c r="P940" s="129"/>
      <c r="Q940" s="129"/>
      <c r="R940" s="129"/>
    </row>
    <row r="941" spans="1:18" ht="14.25" customHeight="1">
      <c r="A941" s="129"/>
      <c r="B941" s="129"/>
      <c r="C941" s="129"/>
      <c r="D941" s="129"/>
      <c r="E941" s="129"/>
      <c r="F941" s="129"/>
      <c r="G941" s="129"/>
      <c r="H941" s="129"/>
      <c r="I941" s="129"/>
      <c r="J941" s="138"/>
      <c r="K941" s="129"/>
      <c r="L941" s="129"/>
      <c r="M941" s="129"/>
      <c r="N941" s="129"/>
      <c r="O941" s="129"/>
      <c r="P941" s="129"/>
      <c r="Q941" s="129"/>
      <c r="R941" s="129"/>
    </row>
    <row r="942" spans="1:18" ht="14.25" customHeight="1">
      <c r="A942" s="129"/>
      <c r="B942" s="129"/>
      <c r="C942" s="129"/>
      <c r="D942" s="129"/>
      <c r="E942" s="129"/>
      <c r="F942" s="129"/>
      <c r="G942" s="129"/>
      <c r="H942" s="129"/>
      <c r="I942" s="129"/>
      <c r="J942" s="138"/>
      <c r="K942" s="129"/>
      <c r="L942" s="129"/>
      <c r="M942" s="129"/>
      <c r="N942" s="129"/>
      <c r="O942" s="129"/>
      <c r="P942" s="129"/>
      <c r="Q942" s="129"/>
      <c r="R942" s="129"/>
    </row>
    <row r="943" spans="1:18" ht="14.25" customHeight="1">
      <c r="A943" s="129"/>
      <c r="B943" s="129"/>
      <c r="C943" s="129"/>
      <c r="D943" s="129"/>
      <c r="E943" s="129"/>
      <c r="F943" s="129"/>
      <c r="G943" s="129"/>
      <c r="H943" s="129"/>
      <c r="I943" s="129"/>
      <c r="J943" s="138"/>
      <c r="K943" s="129"/>
      <c r="L943" s="129"/>
      <c r="M943" s="129"/>
      <c r="N943" s="129"/>
      <c r="O943" s="129"/>
      <c r="P943" s="129"/>
      <c r="Q943" s="129"/>
      <c r="R943" s="129"/>
    </row>
    <row r="944" spans="1:18" ht="14.25" customHeight="1">
      <c r="A944" s="129"/>
      <c r="B944" s="129"/>
      <c r="C944" s="129"/>
      <c r="D944" s="129"/>
      <c r="E944" s="129"/>
      <c r="F944" s="129"/>
      <c r="G944" s="129"/>
      <c r="H944" s="129"/>
      <c r="I944" s="129"/>
      <c r="J944" s="138"/>
      <c r="K944" s="129"/>
      <c r="L944" s="129"/>
      <c r="M944" s="129"/>
      <c r="N944" s="129"/>
      <c r="O944" s="129"/>
      <c r="P944" s="129"/>
      <c r="Q944" s="129"/>
      <c r="R944" s="129"/>
    </row>
    <row r="945" spans="1:18" ht="14.25" customHeight="1">
      <c r="A945" s="129"/>
      <c r="B945" s="129"/>
      <c r="C945" s="129"/>
      <c r="D945" s="129"/>
      <c r="E945" s="129"/>
      <c r="F945" s="129"/>
      <c r="G945" s="129"/>
      <c r="H945" s="129"/>
      <c r="I945" s="129"/>
      <c r="J945" s="138"/>
      <c r="K945" s="129"/>
      <c r="L945" s="129"/>
      <c r="M945" s="129"/>
      <c r="N945" s="129"/>
      <c r="O945" s="129"/>
      <c r="P945" s="129"/>
      <c r="Q945" s="129"/>
      <c r="R945" s="129"/>
    </row>
    <row r="946" spans="1:18" ht="14.25" customHeight="1">
      <c r="A946" s="129"/>
      <c r="B946" s="129"/>
      <c r="C946" s="129"/>
      <c r="D946" s="129"/>
      <c r="E946" s="129"/>
      <c r="F946" s="129"/>
      <c r="G946" s="129"/>
      <c r="H946" s="129"/>
      <c r="I946" s="129"/>
      <c r="J946" s="138"/>
      <c r="K946" s="129"/>
      <c r="L946" s="129"/>
      <c r="M946" s="129"/>
      <c r="N946" s="129"/>
      <c r="O946" s="129"/>
      <c r="P946" s="129"/>
      <c r="Q946" s="129"/>
      <c r="R946" s="129"/>
    </row>
    <row r="947" spans="1:18" ht="14.25" customHeight="1">
      <c r="A947" s="129"/>
      <c r="B947" s="129"/>
      <c r="C947" s="129"/>
      <c r="D947" s="129"/>
      <c r="E947" s="129"/>
      <c r="F947" s="129"/>
      <c r="G947" s="129"/>
      <c r="H947" s="129"/>
      <c r="I947" s="129"/>
      <c r="J947" s="138"/>
      <c r="K947" s="129"/>
      <c r="L947" s="129"/>
      <c r="M947" s="129"/>
      <c r="N947" s="129"/>
      <c r="O947" s="129"/>
      <c r="P947" s="129"/>
      <c r="Q947" s="129"/>
      <c r="R947" s="129"/>
    </row>
    <row r="948" spans="1:18" ht="14.25" customHeight="1">
      <c r="A948" s="129"/>
      <c r="B948" s="129"/>
      <c r="C948" s="129"/>
      <c r="D948" s="129"/>
      <c r="E948" s="129"/>
      <c r="F948" s="129"/>
      <c r="G948" s="129"/>
      <c r="H948" s="129"/>
      <c r="I948" s="129"/>
      <c r="J948" s="138"/>
      <c r="K948" s="129"/>
      <c r="L948" s="129"/>
      <c r="M948" s="129"/>
      <c r="N948" s="129"/>
      <c r="O948" s="129"/>
      <c r="P948" s="129"/>
      <c r="Q948" s="129"/>
      <c r="R948" s="129"/>
    </row>
    <row r="949" spans="1:18" ht="14.25" customHeight="1">
      <c r="A949" s="129"/>
      <c r="B949" s="129"/>
      <c r="C949" s="129"/>
      <c r="D949" s="129"/>
      <c r="E949" s="129"/>
      <c r="F949" s="129"/>
      <c r="G949" s="129"/>
      <c r="H949" s="129"/>
      <c r="I949" s="129"/>
      <c r="J949" s="138"/>
      <c r="K949" s="129"/>
      <c r="L949" s="129"/>
      <c r="M949" s="129"/>
      <c r="N949" s="129"/>
      <c r="O949" s="129"/>
      <c r="P949" s="129"/>
      <c r="Q949" s="129"/>
      <c r="R949" s="129"/>
    </row>
    <row r="950" spans="1:18" ht="14.25" customHeight="1">
      <c r="A950" s="129"/>
      <c r="B950" s="129"/>
      <c r="C950" s="129"/>
      <c r="D950" s="129"/>
      <c r="E950" s="129"/>
      <c r="F950" s="129"/>
      <c r="G950" s="129"/>
      <c r="H950" s="129"/>
      <c r="I950" s="129"/>
      <c r="J950" s="138"/>
      <c r="K950" s="129"/>
      <c r="L950" s="129"/>
      <c r="M950" s="129"/>
      <c r="N950" s="129"/>
      <c r="O950" s="129"/>
      <c r="P950" s="129"/>
      <c r="Q950" s="129"/>
      <c r="R950" s="129"/>
    </row>
    <row r="951" spans="1:18" ht="14.25" customHeight="1">
      <c r="A951" s="129"/>
      <c r="B951" s="129"/>
      <c r="C951" s="129"/>
      <c r="D951" s="129"/>
      <c r="E951" s="129"/>
      <c r="F951" s="129"/>
      <c r="G951" s="129"/>
      <c r="H951" s="129"/>
      <c r="I951" s="129"/>
      <c r="J951" s="138"/>
      <c r="K951" s="129"/>
      <c r="L951" s="129"/>
      <c r="M951" s="129"/>
      <c r="N951" s="129"/>
      <c r="O951" s="129"/>
      <c r="P951" s="129"/>
      <c r="Q951" s="129"/>
      <c r="R951" s="129"/>
    </row>
    <row r="952" spans="1:18" ht="14.25" customHeight="1">
      <c r="A952" s="129"/>
      <c r="B952" s="129"/>
      <c r="C952" s="129"/>
      <c r="D952" s="129"/>
      <c r="E952" s="129"/>
      <c r="F952" s="129"/>
      <c r="G952" s="129"/>
      <c r="H952" s="129"/>
      <c r="I952" s="129"/>
      <c r="J952" s="138"/>
      <c r="K952" s="129"/>
      <c r="L952" s="129"/>
      <c r="M952" s="129"/>
      <c r="N952" s="129"/>
      <c r="O952" s="129"/>
      <c r="P952" s="129"/>
      <c r="Q952" s="129"/>
      <c r="R952" s="129"/>
    </row>
    <row r="953" spans="1:18" ht="14.25" customHeight="1">
      <c r="A953" s="129"/>
      <c r="B953" s="129"/>
      <c r="C953" s="129"/>
      <c r="D953" s="129"/>
      <c r="E953" s="129"/>
      <c r="F953" s="129"/>
      <c r="G953" s="129"/>
      <c r="H953" s="129"/>
      <c r="I953" s="129"/>
      <c r="J953" s="138"/>
      <c r="K953" s="129"/>
      <c r="L953" s="129"/>
      <c r="M953" s="129"/>
      <c r="N953" s="129"/>
      <c r="O953" s="129"/>
      <c r="P953" s="129"/>
      <c r="Q953" s="129"/>
      <c r="R953" s="129"/>
    </row>
    <row r="954" spans="1:18" ht="14.25" customHeight="1">
      <c r="A954" s="129"/>
      <c r="B954" s="129"/>
      <c r="C954" s="129"/>
      <c r="D954" s="129"/>
      <c r="E954" s="129"/>
      <c r="F954" s="129"/>
      <c r="G954" s="129"/>
      <c r="H954" s="129"/>
      <c r="I954" s="129"/>
      <c r="J954" s="138"/>
      <c r="K954" s="129"/>
      <c r="L954" s="129"/>
      <c r="M954" s="129"/>
      <c r="N954" s="129"/>
      <c r="O954" s="129"/>
      <c r="P954" s="129"/>
      <c r="Q954" s="129"/>
      <c r="R954" s="129"/>
    </row>
    <row r="955" spans="1:18" ht="14.25" customHeight="1">
      <c r="A955" s="129"/>
      <c r="B955" s="129"/>
      <c r="C955" s="129"/>
      <c r="D955" s="129"/>
      <c r="E955" s="129"/>
      <c r="F955" s="129"/>
      <c r="G955" s="129"/>
      <c r="H955" s="129"/>
      <c r="I955" s="129"/>
      <c r="J955" s="138"/>
      <c r="K955" s="129"/>
      <c r="L955" s="129"/>
      <c r="M955" s="129"/>
      <c r="N955" s="129"/>
      <c r="O955" s="129"/>
      <c r="P955" s="129"/>
      <c r="Q955" s="129"/>
      <c r="R955" s="129"/>
    </row>
    <row r="956" spans="1:18" ht="14.25" customHeight="1">
      <c r="A956" s="129"/>
      <c r="B956" s="129"/>
      <c r="C956" s="129"/>
      <c r="D956" s="129"/>
      <c r="E956" s="129"/>
      <c r="F956" s="129"/>
      <c r="G956" s="129"/>
      <c r="H956" s="129"/>
      <c r="I956" s="129"/>
      <c r="J956" s="138"/>
      <c r="K956" s="129"/>
      <c r="L956" s="129"/>
      <c r="M956" s="129"/>
      <c r="N956" s="129"/>
      <c r="O956" s="129"/>
      <c r="P956" s="129"/>
      <c r="Q956" s="129"/>
      <c r="R956" s="129"/>
    </row>
    <row r="957" spans="1:18" ht="14.25" customHeight="1">
      <c r="A957" s="129"/>
      <c r="B957" s="129"/>
      <c r="C957" s="129"/>
      <c r="D957" s="129"/>
      <c r="E957" s="129"/>
      <c r="F957" s="129"/>
      <c r="G957" s="129"/>
      <c r="H957" s="129"/>
      <c r="I957" s="129"/>
      <c r="J957" s="138"/>
      <c r="K957" s="129"/>
      <c r="L957" s="129"/>
      <c r="M957" s="129"/>
      <c r="N957" s="129"/>
      <c r="O957" s="129"/>
      <c r="P957" s="129"/>
      <c r="Q957" s="129"/>
      <c r="R957" s="129"/>
    </row>
    <row r="958" spans="1:18" ht="14.25" customHeight="1">
      <c r="A958" s="129"/>
      <c r="B958" s="129"/>
      <c r="C958" s="129"/>
      <c r="D958" s="129"/>
      <c r="E958" s="129"/>
      <c r="F958" s="129"/>
      <c r="G958" s="129"/>
      <c r="H958" s="129"/>
      <c r="I958" s="129"/>
      <c r="J958" s="138"/>
      <c r="K958" s="129"/>
      <c r="L958" s="129"/>
      <c r="M958" s="129"/>
      <c r="N958" s="129"/>
      <c r="O958" s="129"/>
      <c r="P958" s="129"/>
      <c r="Q958" s="129"/>
      <c r="R958" s="129"/>
    </row>
    <row r="959" spans="1:18" ht="14.25" customHeight="1">
      <c r="A959" s="129"/>
      <c r="B959" s="129"/>
      <c r="C959" s="129"/>
      <c r="D959" s="129"/>
      <c r="E959" s="129"/>
      <c r="F959" s="129"/>
      <c r="G959" s="129"/>
      <c r="H959" s="129"/>
      <c r="I959" s="129"/>
      <c r="J959" s="138"/>
      <c r="K959" s="129"/>
      <c r="L959" s="129"/>
      <c r="M959" s="129"/>
      <c r="N959" s="129"/>
      <c r="O959" s="129"/>
      <c r="P959" s="129"/>
      <c r="Q959" s="129"/>
      <c r="R959" s="129"/>
    </row>
    <row r="960" spans="1:18" ht="14.25" customHeight="1">
      <c r="A960" s="129"/>
      <c r="B960" s="129"/>
      <c r="C960" s="129"/>
      <c r="D960" s="129"/>
      <c r="E960" s="129"/>
      <c r="F960" s="129"/>
      <c r="G960" s="129"/>
      <c r="H960" s="129"/>
      <c r="I960" s="129"/>
      <c r="J960" s="138"/>
      <c r="K960" s="129"/>
      <c r="L960" s="129"/>
      <c r="M960" s="129"/>
      <c r="N960" s="129"/>
      <c r="O960" s="129"/>
      <c r="P960" s="129"/>
      <c r="Q960" s="129"/>
      <c r="R960" s="129"/>
    </row>
    <row r="961" spans="1:18" ht="14.25" customHeight="1">
      <c r="A961" s="129"/>
      <c r="B961" s="129"/>
      <c r="C961" s="129"/>
      <c r="D961" s="129"/>
      <c r="E961" s="129"/>
      <c r="F961" s="129"/>
      <c r="G961" s="129"/>
      <c r="H961" s="129"/>
      <c r="I961" s="129"/>
      <c r="J961" s="138"/>
      <c r="K961" s="129"/>
      <c r="L961" s="129"/>
      <c r="M961" s="129"/>
      <c r="N961" s="129"/>
      <c r="O961" s="129"/>
      <c r="P961" s="129"/>
      <c r="Q961" s="129"/>
      <c r="R961" s="129"/>
    </row>
    <row r="962" spans="1:18" ht="14.25" customHeight="1">
      <c r="A962" s="129"/>
      <c r="B962" s="129"/>
      <c r="C962" s="129"/>
      <c r="D962" s="129"/>
      <c r="E962" s="129"/>
      <c r="F962" s="129"/>
      <c r="G962" s="129"/>
      <c r="H962" s="129"/>
      <c r="I962" s="129"/>
      <c r="J962" s="138"/>
      <c r="K962" s="129"/>
      <c r="L962" s="129"/>
      <c r="M962" s="129"/>
      <c r="N962" s="129"/>
      <c r="O962" s="129"/>
      <c r="P962" s="129"/>
      <c r="Q962" s="129"/>
      <c r="R962" s="129"/>
    </row>
    <row r="963" spans="1:18" ht="14.25" customHeight="1">
      <c r="A963" s="129"/>
      <c r="B963" s="129"/>
      <c r="C963" s="129"/>
      <c r="D963" s="129"/>
      <c r="E963" s="129"/>
      <c r="F963" s="129"/>
      <c r="G963" s="129"/>
      <c r="H963" s="129"/>
      <c r="I963" s="129"/>
      <c r="J963" s="138"/>
      <c r="K963" s="129"/>
      <c r="L963" s="129"/>
      <c r="M963" s="129"/>
      <c r="N963" s="129"/>
      <c r="O963" s="129"/>
      <c r="P963" s="129"/>
      <c r="Q963" s="129"/>
      <c r="R963" s="129"/>
    </row>
    <row r="964" spans="1:18" ht="14.25" customHeight="1">
      <c r="A964" s="129"/>
      <c r="B964" s="129"/>
      <c r="C964" s="129"/>
      <c r="D964" s="129"/>
      <c r="E964" s="129"/>
      <c r="F964" s="129"/>
      <c r="G964" s="129"/>
      <c r="H964" s="129"/>
      <c r="I964" s="129"/>
      <c r="J964" s="138"/>
      <c r="K964" s="129"/>
      <c r="L964" s="129"/>
      <c r="M964" s="129"/>
      <c r="N964" s="129"/>
      <c r="O964" s="129"/>
      <c r="P964" s="129"/>
      <c r="Q964" s="129"/>
      <c r="R964" s="129"/>
    </row>
    <row r="965" spans="1:18" ht="14.25" customHeight="1">
      <c r="A965" s="129"/>
      <c r="B965" s="129"/>
      <c r="C965" s="129"/>
      <c r="D965" s="129"/>
      <c r="E965" s="129"/>
      <c r="F965" s="129"/>
      <c r="G965" s="129"/>
      <c r="H965" s="129"/>
      <c r="I965" s="129"/>
      <c r="J965" s="138"/>
      <c r="K965" s="129"/>
      <c r="L965" s="129"/>
      <c r="M965" s="129"/>
      <c r="N965" s="129"/>
      <c r="O965" s="129"/>
      <c r="P965" s="129"/>
      <c r="Q965" s="129"/>
      <c r="R965" s="129"/>
    </row>
    <row r="966" spans="1:18" ht="14.25" customHeight="1">
      <c r="A966" s="129"/>
      <c r="B966" s="129"/>
      <c r="C966" s="129"/>
      <c r="D966" s="129"/>
      <c r="E966" s="129"/>
      <c r="F966" s="129"/>
      <c r="G966" s="129"/>
      <c r="H966" s="129"/>
      <c r="I966" s="129"/>
      <c r="J966" s="138"/>
      <c r="K966" s="129"/>
      <c r="L966" s="129"/>
      <c r="M966" s="129"/>
      <c r="N966" s="129"/>
      <c r="O966" s="129"/>
      <c r="P966" s="129"/>
      <c r="Q966" s="129"/>
      <c r="R966" s="129"/>
    </row>
    <row r="967" spans="1:18" ht="14.25" customHeight="1">
      <c r="A967" s="129"/>
      <c r="B967" s="129"/>
      <c r="C967" s="129"/>
      <c r="D967" s="129"/>
      <c r="E967" s="129"/>
      <c r="F967" s="129"/>
      <c r="G967" s="129"/>
      <c r="H967" s="129"/>
      <c r="I967" s="129"/>
      <c r="J967" s="138"/>
      <c r="K967" s="129"/>
      <c r="L967" s="129"/>
      <c r="M967" s="129"/>
      <c r="N967" s="129"/>
      <c r="O967" s="129"/>
      <c r="P967" s="129"/>
      <c r="Q967" s="129"/>
      <c r="R967" s="129"/>
    </row>
    <row r="968" spans="1:18" ht="14.25" customHeight="1">
      <c r="A968" s="129"/>
      <c r="B968" s="129"/>
      <c r="C968" s="129"/>
      <c r="D968" s="129"/>
      <c r="E968" s="129"/>
      <c r="F968" s="129"/>
      <c r="G968" s="129"/>
      <c r="H968" s="129"/>
      <c r="I968" s="129"/>
      <c r="J968" s="138"/>
      <c r="K968" s="129"/>
      <c r="L968" s="129"/>
      <c r="M968" s="129"/>
      <c r="N968" s="129"/>
      <c r="O968" s="129"/>
      <c r="P968" s="129"/>
      <c r="Q968" s="129"/>
      <c r="R968" s="129"/>
    </row>
    <row r="969" spans="1:18" ht="14.25" customHeight="1">
      <c r="A969" s="129"/>
      <c r="B969" s="129"/>
      <c r="C969" s="129"/>
      <c r="D969" s="129"/>
      <c r="E969" s="129"/>
      <c r="F969" s="129"/>
      <c r="G969" s="129"/>
      <c r="H969" s="129"/>
      <c r="I969" s="129"/>
      <c r="J969" s="138"/>
      <c r="K969" s="129"/>
      <c r="L969" s="129"/>
      <c r="M969" s="129"/>
      <c r="N969" s="129"/>
      <c r="O969" s="129"/>
      <c r="P969" s="129"/>
      <c r="Q969" s="129"/>
      <c r="R969" s="129"/>
    </row>
    <row r="970" spans="1:18" ht="14.25" customHeight="1">
      <c r="A970" s="129"/>
      <c r="B970" s="129"/>
      <c r="C970" s="129"/>
      <c r="D970" s="129"/>
      <c r="E970" s="129"/>
      <c r="F970" s="129"/>
      <c r="G970" s="129"/>
      <c r="H970" s="129"/>
      <c r="I970" s="129"/>
      <c r="J970" s="138"/>
      <c r="K970" s="129"/>
      <c r="L970" s="129"/>
      <c r="M970" s="129"/>
      <c r="N970" s="129"/>
      <c r="O970" s="129"/>
      <c r="P970" s="129"/>
      <c r="Q970" s="129"/>
      <c r="R970" s="129"/>
    </row>
    <row r="971" spans="1:18" ht="14.25" customHeight="1">
      <c r="A971" s="129"/>
      <c r="B971" s="129"/>
      <c r="C971" s="129"/>
      <c r="D971" s="129"/>
      <c r="E971" s="129"/>
      <c r="F971" s="129"/>
      <c r="G971" s="129"/>
      <c r="H971" s="129"/>
      <c r="I971" s="129"/>
      <c r="J971" s="138"/>
      <c r="K971" s="129"/>
      <c r="L971" s="129"/>
      <c r="M971" s="129"/>
      <c r="N971" s="129"/>
      <c r="O971" s="129"/>
      <c r="P971" s="129"/>
      <c r="Q971" s="129"/>
      <c r="R971" s="129"/>
    </row>
    <row r="972" spans="1:18" ht="14.25" customHeight="1">
      <c r="A972" s="129"/>
      <c r="B972" s="129"/>
      <c r="C972" s="129"/>
      <c r="D972" s="129"/>
      <c r="E972" s="129"/>
      <c r="F972" s="129"/>
      <c r="G972" s="129"/>
      <c r="H972" s="129"/>
      <c r="I972" s="129"/>
      <c r="J972" s="138"/>
      <c r="K972" s="129"/>
      <c r="L972" s="129"/>
      <c r="M972" s="129"/>
      <c r="N972" s="129"/>
      <c r="O972" s="129"/>
      <c r="P972" s="129"/>
      <c r="Q972" s="129"/>
      <c r="R972" s="129"/>
    </row>
    <row r="973" spans="1:18" ht="14.25" customHeight="1">
      <c r="A973" s="129"/>
      <c r="B973" s="129"/>
      <c r="C973" s="129"/>
      <c r="D973" s="129"/>
      <c r="E973" s="129"/>
      <c r="F973" s="129"/>
      <c r="G973" s="129"/>
      <c r="H973" s="129"/>
      <c r="I973" s="129"/>
      <c r="J973" s="138"/>
      <c r="K973" s="129"/>
      <c r="L973" s="129"/>
      <c r="M973" s="129"/>
      <c r="N973" s="129"/>
      <c r="O973" s="129"/>
      <c r="P973" s="129"/>
      <c r="Q973" s="129"/>
      <c r="R973" s="129"/>
    </row>
    <row r="974" spans="1:18" ht="14.25" customHeight="1">
      <c r="A974" s="129"/>
      <c r="B974" s="129"/>
      <c r="C974" s="129"/>
      <c r="D974" s="129"/>
      <c r="E974" s="129"/>
      <c r="F974" s="129"/>
      <c r="G974" s="129"/>
      <c r="H974" s="129"/>
      <c r="I974" s="129"/>
      <c r="J974" s="138"/>
      <c r="K974" s="129"/>
      <c r="L974" s="129"/>
      <c r="M974" s="129"/>
      <c r="N974" s="129"/>
      <c r="O974" s="129"/>
      <c r="P974" s="129"/>
      <c r="Q974" s="129"/>
      <c r="R974" s="129"/>
    </row>
    <row r="975" spans="1:18" ht="14.25" customHeight="1">
      <c r="A975" s="129"/>
      <c r="B975" s="129"/>
      <c r="C975" s="129"/>
      <c r="D975" s="129"/>
      <c r="E975" s="129"/>
      <c r="F975" s="129"/>
      <c r="G975" s="129"/>
      <c r="H975" s="129"/>
      <c r="I975" s="129"/>
      <c r="J975" s="138"/>
      <c r="K975" s="129"/>
      <c r="L975" s="129"/>
      <c r="M975" s="129"/>
      <c r="N975" s="129"/>
      <c r="O975" s="129"/>
      <c r="P975" s="129"/>
      <c r="Q975" s="129"/>
      <c r="R975" s="129"/>
    </row>
    <row r="976" spans="1:18" ht="14.25" customHeight="1">
      <c r="A976" s="129"/>
      <c r="B976" s="129"/>
      <c r="C976" s="129"/>
      <c r="D976" s="129"/>
      <c r="E976" s="129"/>
      <c r="F976" s="129"/>
      <c r="G976" s="129"/>
      <c r="H976" s="129"/>
      <c r="I976" s="129"/>
      <c r="J976" s="138"/>
      <c r="K976" s="129"/>
      <c r="L976" s="129"/>
      <c r="M976" s="129"/>
      <c r="N976" s="129"/>
      <c r="O976" s="129"/>
      <c r="P976" s="129"/>
      <c r="Q976" s="129"/>
      <c r="R976" s="129"/>
    </row>
    <row r="977" spans="1:18" ht="14.25" customHeight="1">
      <c r="A977" s="129"/>
      <c r="B977" s="129"/>
      <c r="C977" s="129"/>
      <c r="D977" s="129"/>
      <c r="E977" s="129"/>
      <c r="F977" s="129"/>
      <c r="G977" s="129"/>
      <c r="H977" s="129"/>
      <c r="I977" s="129"/>
      <c r="J977" s="138"/>
      <c r="K977" s="129"/>
      <c r="L977" s="129"/>
      <c r="M977" s="129"/>
      <c r="N977" s="129"/>
      <c r="O977" s="129"/>
      <c r="P977" s="129"/>
      <c r="Q977" s="129"/>
      <c r="R977" s="129"/>
    </row>
    <row r="978" spans="1:18" ht="14.25" customHeight="1">
      <c r="A978" s="129"/>
      <c r="B978" s="129"/>
      <c r="C978" s="129"/>
      <c r="D978" s="129"/>
      <c r="E978" s="129"/>
      <c r="F978" s="129"/>
      <c r="G978" s="129"/>
      <c r="H978" s="129"/>
      <c r="I978" s="129"/>
      <c r="J978" s="138"/>
      <c r="K978" s="129"/>
      <c r="L978" s="129"/>
      <c r="M978" s="129"/>
      <c r="N978" s="129"/>
      <c r="O978" s="129"/>
      <c r="P978" s="129"/>
      <c r="Q978" s="129"/>
      <c r="R978" s="129"/>
    </row>
    <row r="979" spans="1:18" ht="14.25" customHeight="1">
      <c r="A979" s="129"/>
      <c r="B979" s="129"/>
      <c r="C979" s="129"/>
      <c r="D979" s="129"/>
      <c r="E979" s="129"/>
      <c r="F979" s="129"/>
      <c r="G979" s="129"/>
      <c r="H979" s="129"/>
      <c r="I979" s="129"/>
      <c r="J979" s="138"/>
      <c r="K979" s="129"/>
      <c r="L979" s="129"/>
      <c r="M979" s="129"/>
      <c r="N979" s="129"/>
      <c r="O979" s="129"/>
      <c r="P979" s="129"/>
      <c r="Q979" s="129"/>
      <c r="R979" s="129"/>
    </row>
    <row r="980" spans="1:18" ht="14.25" customHeight="1">
      <c r="A980" s="129"/>
      <c r="B980" s="129"/>
      <c r="C980" s="129"/>
      <c r="D980" s="129"/>
      <c r="E980" s="129"/>
      <c r="F980" s="129"/>
      <c r="G980" s="129"/>
      <c r="H980" s="129"/>
      <c r="I980" s="129"/>
      <c r="J980" s="138"/>
      <c r="K980" s="129"/>
      <c r="L980" s="129"/>
      <c r="M980" s="129"/>
      <c r="N980" s="129"/>
      <c r="O980" s="129"/>
      <c r="P980" s="129"/>
      <c r="Q980" s="129"/>
      <c r="R980" s="129"/>
    </row>
    <row r="981" spans="1:18" ht="14.25" customHeight="1">
      <c r="A981" s="129"/>
      <c r="B981" s="129"/>
      <c r="C981" s="129"/>
      <c r="D981" s="129"/>
      <c r="E981" s="129"/>
      <c r="F981" s="129"/>
      <c r="G981" s="129"/>
      <c r="H981" s="129"/>
      <c r="I981" s="129"/>
      <c r="J981" s="138"/>
      <c r="K981" s="129"/>
      <c r="L981" s="129"/>
      <c r="M981" s="129"/>
      <c r="N981" s="129"/>
      <c r="O981" s="129"/>
      <c r="P981" s="129"/>
      <c r="Q981" s="129"/>
      <c r="R981" s="129"/>
    </row>
    <row r="982" spans="1:18" ht="14.25" customHeight="1">
      <c r="A982" s="129"/>
      <c r="B982" s="129"/>
      <c r="C982" s="129"/>
      <c r="D982" s="129"/>
      <c r="E982" s="129"/>
      <c r="F982" s="129"/>
      <c r="G982" s="129"/>
      <c r="H982" s="129"/>
      <c r="I982" s="129"/>
      <c r="J982" s="138"/>
      <c r="K982" s="129"/>
      <c r="L982" s="129"/>
      <c r="M982" s="129"/>
      <c r="N982" s="129"/>
      <c r="O982" s="129"/>
      <c r="P982" s="129"/>
      <c r="Q982" s="129"/>
      <c r="R982" s="129"/>
    </row>
    <row r="983" spans="1:18" ht="14.25" customHeight="1">
      <c r="A983" s="129"/>
      <c r="B983" s="129"/>
      <c r="C983" s="129"/>
      <c r="D983" s="129"/>
      <c r="E983" s="129"/>
      <c r="F983" s="129"/>
      <c r="G983" s="129"/>
      <c r="H983" s="129"/>
      <c r="I983" s="129"/>
      <c r="J983" s="138"/>
      <c r="K983" s="129"/>
      <c r="L983" s="129"/>
      <c r="M983" s="129"/>
      <c r="N983" s="129"/>
      <c r="O983" s="129"/>
      <c r="P983" s="129"/>
      <c r="Q983" s="129"/>
      <c r="R983" s="129"/>
    </row>
    <row r="984" spans="1:18" ht="14.25" customHeight="1">
      <c r="A984" s="129"/>
      <c r="B984" s="129"/>
      <c r="C984" s="129"/>
      <c r="D984" s="129"/>
      <c r="E984" s="129"/>
      <c r="F984" s="129"/>
      <c r="G984" s="129"/>
      <c r="H984" s="129"/>
      <c r="I984" s="129"/>
      <c r="J984" s="138"/>
      <c r="K984" s="129"/>
      <c r="L984" s="129"/>
      <c r="M984" s="129"/>
      <c r="N984" s="129"/>
      <c r="O984" s="129"/>
      <c r="P984" s="129"/>
      <c r="Q984" s="129"/>
      <c r="R984" s="129"/>
    </row>
    <row r="985" spans="1:18" ht="14.25" customHeight="1">
      <c r="A985" s="129"/>
      <c r="B985" s="129"/>
      <c r="C985" s="129"/>
      <c r="D985" s="129"/>
      <c r="E985" s="129"/>
      <c r="F985" s="129"/>
      <c r="G985" s="129"/>
      <c r="H985" s="129"/>
      <c r="I985" s="129"/>
      <c r="J985" s="138"/>
      <c r="K985" s="129"/>
      <c r="L985" s="129"/>
      <c r="M985" s="129"/>
      <c r="N985" s="129"/>
      <c r="O985" s="129"/>
      <c r="P985" s="129"/>
      <c r="Q985" s="129"/>
      <c r="R985" s="129"/>
    </row>
    <row r="986" spans="1:18" ht="14.25" customHeight="1">
      <c r="A986" s="129"/>
      <c r="B986" s="129"/>
      <c r="C986" s="129"/>
      <c r="D986" s="129"/>
      <c r="E986" s="129"/>
      <c r="F986" s="129"/>
      <c r="G986" s="129"/>
      <c r="H986" s="129"/>
      <c r="I986" s="129"/>
      <c r="J986" s="138"/>
      <c r="K986" s="129"/>
      <c r="L986" s="129"/>
      <c r="M986" s="129"/>
      <c r="N986" s="129"/>
      <c r="O986" s="129"/>
      <c r="P986" s="129"/>
      <c r="Q986" s="129"/>
      <c r="R986" s="129"/>
    </row>
    <row r="987" spans="1:18" ht="14.25" customHeight="1">
      <c r="A987" s="129"/>
      <c r="B987" s="129"/>
      <c r="C987" s="129"/>
      <c r="D987" s="129"/>
      <c r="E987" s="129"/>
      <c r="F987" s="129"/>
      <c r="G987" s="129"/>
      <c r="H987" s="129"/>
      <c r="I987" s="129"/>
      <c r="J987" s="138"/>
      <c r="K987" s="129"/>
      <c r="L987" s="129"/>
      <c r="M987" s="129"/>
      <c r="N987" s="129"/>
      <c r="O987" s="129"/>
      <c r="P987" s="129"/>
      <c r="Q987" s="129"/>
      <c r="R987" s="129"/>
    </row>
    <row r="988" spans="1:18" ht="14.25" customHeight="1">
      <c r="A988" s="129"/>
      <c r="B988" s="129"/>
      <c r="C988" s="129"/>
      <c r="D988" s="129"/>
      <c r="E988" s="129"/>
      <c r="F988" s="129"/>
      <c r="G988" s="129"/>
      <c r="H988" s="129"/>
      <c r="I988" s="129"/>
      <c r="J988" s="138"/>
      <c r="K988" s="129"/>
      <c r="L988" s="129"/>
      <c r="M988" s="129"/>
      <c r="N988" s="129"/>
      <c r="O988" s="129"/>
      <c r="P988" s="129"/>
      <c r="Q988" s="129"/>
      <c r="R988" s="129"/>
    </row>
    <row r="989" spans="1:18" ht="14.25" customHeight="1">
      <c r="A989" s="129"/>
      <c r="B989" s="129"/>
      <c r="C989" s="129"/>
      <c r="D989" s="129"/>
      <c r="E989" s="129"/>
      <c r="F989" s="129"/>
      <c r="G989" s="129"/>
      <c r="H989" s="129"/>
      <c r="I989" s="129"/>
      <c r="J989" s="138"/>
      <c r="K989" s="129"/>
      <c r="L989" s="129"/>
      <c r="M989" s="129"/>
      <c r="N989" s="129"/>
      <c r="O989" s="129"/>
      <c r="P989" s="129"/>
      <c r="Q989" s="129"/>
      <c r="R989" s="129"/>
    </row>
    <row r="990" spans="1:18" ht="14.25" customHeight="1">
      <c r="A990" s="129"/>
      <c r="B990" s="129"/>
      <c r="C990" s="129"/>
      <c r="D990" s="129"/>
      <c r="E990" s="129"/>
      <c r="F990" s="129"/>
      <c r="G990" s="129"/>
      <c r="H990" s="129"/>
      <c r="I990" s="129"/>
      <c r="J990" s="138"/>
      <c r="K990" s="129"/>
      <c r="L990" s="129"/>
      <c r="M990" s="129"/>
      <c r="N990" s="129"/>
      <c r="O990" s="129"/>
      <c r="P990" s="129"/>
      <c r="Q990" s="129"/>
      <c r="R990" s="129"/>
    </row>
    <row r="991" spans="1:18" ht="14.25" customHeight="1">
      <c r="A991" s="129"/>
      <c r="B991" s="129"/>
      <c r="C991" s="129"/>
      <c r="D991" s="129"/>
      <c r="E991" s="129"/>
      <c r="F991" s="129"/>
      <c r="G991" s="129"/>
      <c r="H991" s="129"/>
      <c r="I991" s="129"/>
      <c r="J991" s="138"/>
      <c r="K991" s="129"/>
      <c r="L991" s="129"/>
      <c r="M991" s="129"/>
      <c r="N991" s="129"/>
      <c r="O991" s="129"/>
      <c r="P991" s="129"/>
      <c r="Q991" s="129"/>
      <c r="R991" s="129"/>
    </row>
    <row r="992" spans="1:18" ht="14.25" customHeight="1">
      <c r="A992" s="129"/>
      <c r="B992" s="129"/>
      <c r="C992" s="129"/>
      <c r="D992" s="129"/>
      <c r="E992" s="129"/>
      <c r="F992" s="129"/>
      <c r="G992" s="129"/>
      <c r="H992" s="129"/>
      <c r="I992" s="129"/>
      <c r="J992" s="138"/>
      <c r="K992" s="129"/>
      <c r="L992" s="129"/>
      <c r="M992" s="129"/>
      <c r="N992" s="129"/>
      <c r="O992" s="129"/>
      <c r="P992" s="129"/>
      <c r="Q992" s="129"/>
      <c r="R992" s="129"/>
    </row>
    <row r="993" spans="1:18" ht="14.25" customHeight="1">
      <c r="A993" s="129"/>
      <c r="B993" s="129"/>
      <c r="C993" s="129"/>
      <c r="D993" s="129"/>
      <c r="E993" s="129"/>
      <c r="F993" s="129"/>
      <c r="G993" s="129"/>
      <c r="H993" s="129"/>
      <c r="I993" s="129"/>
      <c r="J993" s="138"/>
      <c r="K993" s="129"/>
      <c r="L993" s="129"/>
      <c r="M993" s="129"/>
      <c r="N993" s="129"/>
      <c r="O993" s="129"/>
      <c r="P993" s="129"/>
      <c r="Q993" s="129"/>
      <c r="R993" s="129"/>
    </row>
    <row r="994" spans="1:18" ht="14.25" customHeight="1">
      <c r="A994" s="129"/>
      <c r="B994" s="129"/>
      <c r="C994" s="129"/>
      <c r="D994" s="129"/>
      <c r="E994" s="129"/>
      <c r="F994" s="129"/>
      <c r="G994" s="129"/>
      <c r="H994" s="129"/>
      <c r="I994" s="129"/>
      <c r="J994" s="138"/>
      <c r="K994" s="129"/>
      <c r="L994" s="129"/>
      <c r="M994" s="129"/>
      <c r="N994" s="129"/>
      <c r="O994" s="129"/>
      <c r="P994" s="129"/>
      <c r="Q994" s="129"/>
      <c r="R994" s="129"/>
    </row>
    <row r="995" spans="1:18" ht="14.25" customHeight="1">
      <c r="A995" s="129"/>
      <c r="B995" s="129"/>
      <c r="C995" s="129"/>
      <c r="D995" s="129"/>
      <c r="E995" s="129"/>
      <c r="F995" s="129"/>
      <c r="G995" s="129"/>
      <c r="H995" s="129"/>
      <c r="I995" s="129"/>
      <c r="J995" s="138"/>
      <c r="K995" s="129"/>
      <c r="L995" s="129"/>
      <c r="M995" s="129"/>
      <c r="N995" s="129"/>
      <c r="O995" s="129"/>
      <c r="P995" s="129"/>
      <c r="Q995" s="129"/>
      <c r="R995" s="129"/>
    </row>
    <row r="996" spans="1:18" ht="14.25" customHeight="1">
      <c r="A996" s="129"/>
      <c r="B996" s="129"/>
      <c r="C996" s="129"/>
      <c r="D996" s="129"/>
      <c r="E996" s="129"/>
      <c r="F996" s="129"/>
      <c r="G996" s="129"/>
      <c r="H996" s="129"/>
      <c r="I996" s="129"/>
      <c r="J996" s="138"/>
      <c r="K996" s="129"/>
      <c r="L996" s="129"/>
      <c r="M996" s="129"/>
      <c r="N996" s="129"/>
      <c r="O996" s="129"/>
      <c r="P996" s="129"/>
      <c r="Q996" s="129"/>
      <c r="R996" s="129"/>
    </row>
    <row r="997" spans="1:18" ht="14.25" customHeight="1">
      <c r="A997" s="129"/>
      <c r="B997" s="129"/>
      <c r="C997" s="129"/>
      <c r="D997" s="129"/>
      <c r="E997" s="129"/>
      <c r="F997" s="129"/>
      <c r="G997" s="129"/>
      <c r="H997" s="129"/>
      <c r="I997" s="129"/>
      <c r="J997" s="138"/>
      <c r="K997" s="129"/>
      <c r="L997" s="129"/>
      <c r="M997" s="129"/>
      <c r="N997" s="129"/>
      <c r="O997" s="129"/>
      <c r="P997" s="129"/>
      <c r="Q997" s="129"/>
      <c r="R997" s="129"/>
    </row>
    <row r="998" spans="1:18" ht="14.25" customHeight="1">
      <c r="A998" s="129"/>
      <c r="B998" s="129"/>
      <c r="C998" s="129"/>
      <c r="D998" s="129"/>
      <c r="E998" s="129"/>
      <c r="F998" s="129"/>
      <c r="G998" s="129"/>
      <c r="H998" s="129"/>
      <c r="I998" s="129"/>
      <c r="J998" s="138"/>
      <c r="K998" s="129"/>
      <c r="L998" s="129"/>
      <c r="M998" s="129"/>
      <c r="N998" s="129"/>
      <c r="O998" s="129"/>
      <c r="P998" s="129"/>
      <c r="Q998" s="129"/>
      <c r="R998" s="129"/>
    </row>
    <row r="999" spans="1:18" ht="14.25" customHeight="1">
      <c r="A999" s="129"/>
      <c r="B999" s="129"/>
      <c r="C999" s="129"/>
      <c r="D999" s="129"/>
      <c r="E999" s="129"/>
      <c r="F999" s="129"/>
      <c r="G999" s="129"/>
      <c r="H999" s="129"/>
      <c r="I999" s="129"/>
      <c r="J999" s="138"/>
      <c r="K999" s="129"/>
      <c r="L999" s="129"/>
      <c r="M999" s="129"/>
      <c r="N999" s="129"/>
      <c r="O999" s="129"/>
      <c r="P999" s="129"/>
      <c r="Q999" s="129"/>
      <c r="R999" s="129"/>
    </row>
    <row r="1000" spans="1:18" ht="14.25" customHeight="1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38"/>
      <c r="K1000" s="129"/>
      <c r="L1000" s="129"/>
      <c r="M1000" s="129"/>
      <c r="N1000" s="129"/>
      <c r="O1000" s="129"/>
      <c r="P1000" s="129"/>
      <c r="Q1000" s="129"/>
      <c r="R1000" s="129"/>
    </row>
    <row r="1001" spans="1:18" ht="14.25" customHeight="1">
      <c r="A1001" s="129"/>
      <c r="B1001" s="129"/>
      <c r="C1001" s="129"/>
      <c r="D1001" s="129"/>
      <c r="E1001" s="129"/>
      <c r="F1001" s="129"/>
      <c r="G1001" s="129"/>
      <c r="H1001" s="129"/>
      <c r="I1001" s="129"/>
      <c r="J1001" s="138"/>
      <c r="K1001" s="129"/>
      <c r="L1001" s="129"/>
      <c r="M1001" s="129"/>
      <c r="N1001" s="129"/>
      <c r="O1001" s="129"/>
      <c r="P1001" s="129"/>
      <c r="Q1001" s="129"/>
      <c r="R1001" s="129"/>
    </row>
  </sheetData>
  <hyperlinks>
    <hyperlink ref="B23" r:id="rId1"/>
    <hyperlink ref="B27" r:id="rId2"/>
  </hyperlinks>
  <pageMargins left="0.7" right="0.7" top="0.75" bottom="0.75" header="0.3" footer="0.3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workbookViewId="0"/>
  </sheetViews>
  <sheetFormatPr defaultColWidth="14.44140625" defaultRowHeight="15" customHeight="1"/>
  <cols>
    <col min="2" max="2" width="24.6640625" customWidth="1"/>
  </cols>
  <sheetData>
    <row r="2" spans="2:7">
      <c r="C2" s="221" t="s">
        <v>208</v>
      </c>
      <c r="D2" s="213"/>
      <c r="E2" s="155" t="s">
        <v>209</v>
      </c>
      <c r="F2" s="221" t="s">
        <v>210</v>
      </c>
      <c r="G2" s="213"/>
    </row>
    <row r="4" spans="2:7">
      <c r="B4" s="47" t="s">
        <v>211</v>
      </c>
      <c r="C4" s="156">
        <f>'Pipe Sizing'!BK52</f>
        <v>154.74431475882267</v>
      </c>
      <c r="D4" s="47" t="s">
        <v>72</v>
      </c>
      <c r="E4" s="157">
        <f t="shared" ref="E4:E5" si="0">24*365</f>
        <v>8760</v>
      </c>
      <c r="F4" s="158">
        <f t="shared" ref="F4:F5" si="1">C4*E4</f>
        <v>1355560.1972872866</v>
      </c>
      <c r="G4" s="47" t="s">
        <v>98</v>
      </c>
    </row>
    <row r="5" spans="2:7">
      <c r="B5" s="47" t="s">
        <v>212</v>
      </c>
      <c r="C5" s="156">
        <f>'Pipe Sizing'!BK49</f>
        <v>23.967530572161234</v>
      </c>
      <c r="D5" s="47" t="s">
        <v>72</v>
      </c>
      <c r="E5" s="157">
        <f t="shared" si="0"/>
        <v>8760</v>
      </c>
      <c r="F5" s="158">
        <f t="shared" si="1"/>
        <v>209955.56781213242</v>
      </c>
      <c r="G5" s="47" t="s">
        <v>98</v>
      </c>
    </row>
    <row r="6" spans="2:7">
      <c r="B6" s="47" t="s">
        <v>213</v>
      </c>
      <c r="F6" s="158">
        <f>'Pipe Sizing'!H12*365</f>
        <v>1022000</v>
      </c>
      <c r="G6" s="47" t="s">
        <v>98</v>
      </c>
    </row>
    <row r="7" spans="2:7">
      <c r="B7" s="47" t="s">
        <v>214</v>
      </c>
      <c r="C7" s="159">
        <f>'Pipe Sizing'!V12</f>
        <v>1080</v>
      </c>
      <c r="D7" s="47" t="s">
        <v>72</v>
      </c>
      <c r="E7" s="155">
        <f>Summary!C18</f>
        <v>500</v>
      </c>
      <c r="F7" s="158">
        <f>C7*E7</f>
        <v>540000</v>
      </c>
      <c r="G7" s="47" t="s">
        <v>98</v>
      </c>
    </row>
    <row r="8" spans="2:7">
      <c r="F8" s="158"/>
    </row>
    <row r="9" spans="2:7">
      <c r="F9" s="158"/>
    </row>
    <row r="10" spans="2:7">
      <c r="F10" s="158"/>
    </row>
    <row r="11" spans="2:7">
      <c r="F11" s="158"/>
    </row>
    <row r="12" spans="2:7">
      <c r="F12" s="158"/>
    </row>
    <row r="13" spans="2:7">
      <c r="F13" s="158"/>
    </row>
    <row r="14" spans="2:7">
      <c r="F14" s="158"/>
    </row>
    <row r="15" spans="2:7">
      <c r="F15" s="158"/>
    </row>
    <row r="16" spans="2:7">
      <c r="F16" s="158"/>
    </row>
    <row r="17" spans="6:6">
      <c r="F17" s="158"/>
    </row>
    <row r="18" spans="6:6">
      <c r="F18" s="158"/>
    </row>
    <row r="19" spans="6:6">
      <c r="F19" s="158"/>
    </row>
    <row r="20" spans="6:6">
      <c r="F20" s="158"/>
    </row>
    <row r="21" spans="6:6">
      <c r="F21" s="158"/>
    </row>
    <row r="22" spans="6:6">
      <c r="F22" s="158"/>
    </row>
    <row r="23" spans="6:6">
      <c r="F23" s="158"/>
    </row>
  </sheetData>
  <mergeCells count="2">
    <mergeCell ref="C2:D2"/>
    <mergeCell ref="F2:G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workbookViewId="0"/>
  </sheetViews>
  <sheetFormatPr defaultColWidth="14.44140625" defaultRowHeight="15" customHeight="1"/>
  <cols>
    <col min="1" max="1" width="7.44140625" customWidth="1"/>
    <col min="2" max="2" width="34.44140625" customWidth="1"/>
    <col min="3" max="3" width="9.33203125" customWidth="1"/>
    <col min="4" max="12" width="8.88671875" customWidth="1"/>
  </cols>
  <sheetData>
    <row r="1" spans="1:26" ht="26.2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30">
      <c r="A2" s="12"/>
      <c r="B2" s="39" t="s">
        <v>217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3.2">
      <c r="A3" s="12"/>
      <c r="B3" s="28" t="s">
        <v>218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3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3.2">
      <c r="A5" s="12"/>
      <c r="B5" s="168" t="s">
        <v>219</v>
      </c>
      <c r="C5" s="168" t="s">
        <v>20</v>
      </c>
      <c r="D5" s="168">
        <v>30</v>
      </c>
      <c r="E5" s="168">
        <v>40</v>
      </c>
      <c r="F5" s="168">
        <v>50</v>
      </c>
      <c r="G5" s="168">
        <v>60</v>
      </c>
      <c r="H5" s="168">
        <v>70</v>
      </c>
      <c r="I5" s="168">
        <v>80</v>
      </c>
      <c r="J5" s="168">
        <v>90</v>
      </c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3.2">
      <c r="A6" s="12"/>
      <c r="B6" s="28" t="s">
        <v>220</v>
      </c>
      <c r="C6" s="27">
        <v>90</v>
      </c>
      <c r="D6" s="170">
        <v>0.95</v>
      </c>
      <c r="E6" s="170">
        <v>0.95</v>
      </c>
      <c r="F6" s="170">
        <v>0.95</v>
      </c>
      <c r="G6" s="170">
        <v>0.95</v>
      </c>
      <c r="H6" s="170">
        <v>0.9</v>
      </c>
      <c r="I6" s="170">
        <v>0.85</v>
      </c>
      <c r="J6" s="170">
        <v>0.8</v>
      </c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3.2">
      <c r="A7" s="12"/>
      <c r="B7" s="28" t="s">
        <v>221</v>
      </c>
      <c r="C7" s="27">
        <v>90</v>
      </c>
      <c r="D7" s="170">
        <v>1</v>
      </c>
      <c r="E7" s="170">
        <v>1</v>
      </c>
      <c r="F7" s="170">
        <v>1</v>
      </c>
      <c r="G7" s="170">
        <v>1</v>
      </c>
      <c r="H7" s="170">
        <v>1</v>
      </c>
      <c r="I7" s="170">
        <v>0.9</v>
      </c>
      <c r="J7" s="170">
        <v>0.8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3.2">
      <c r="A8" s="12"/>
      <c r="B8" s="28" t="s">
        <v>222</v>
      </c>
      <c r="C8" s="27">
        <v>55</v>
      </c>
      <c r="D8" s="170">
        <v>5</v>
      </c>
      <c r="E8" s="170">
        <v>4</v>
      </c>
      <c r="F8" s="170">
        <v>3</v>
      </c>
      <c r="G8" s="170">
        <v>2</v>
      </c>
      <c r="H8" s="170">
        <v>0</v>
      </c>
      <c r="I8" s="170">
        <v>0</v>
      </c>
      <c r="J8" s="170">
        <v>0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3.2">
      <c r="A9" s="12"/>
      <c r="B9" s="28" t="s">
        <v>223</v>
      </c>
      <c r="C9" s="27">
        <v>90</v>
      </c>
      <c r="D9" s="170">
        <v>1</v>
      </c>
      <c r="E9" s="170">
        <v>1</v>
      </c>
      <c r="F9" s="170">
        <v>0.95</v>
      </c>
      <c r="G9" s="170">
        <v>0.95</v>
      </c>
      <c r="H9" s="170">
        <v>0.9</v>
      </c>
      <c r="I9" s="170">
        <v>0.85</v>
      </c>
      <c r="J9" s="170">
        <v>0.8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3.2">
      <c r="A10" s="12"/>
      <c r="B10" s="28" t="s">
        <v>224</v>
      </c>
      <c r="C10" s="27">
        <v>90</v>
      </c>
      <c r="D10" s="170">
        <v>0.9</v>
      </c>
      <c r="E10" s="170">
        <v>0.9</v>
      </c>
      <c r="F10" s="170">
        <v>0.9</v>
      </c>
      <c r="G10" s="170">
        <v>0.9</v>
      </c>
      <c r="H10" s="170">
        <v>0.9</v>
      </c>
      <c r="I10" s="170">
        <v>0.9</v>
      </c>
      <c r="J10" s="170">
        <v>0.9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3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3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3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3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3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3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7.25" customHeight="1">
      <c r="A17" s="43"/>
      <c r="B17" s="99" t="s">
        <v>127</v>
      </c>
      <c r="C17" s="175">
        <v>85</v>
      </c>
      <c r="D17" s="114" t="s">
        <v>110</v>
      </c>
      <c r="E17" s="43"/>
      <c r="F17" s="177">
        <f>LOOKUP(C17,D5:J5,D6:J6)</f>
        <v>0.85</v>
      </c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7.25" customHeight="1">
      <c r="A18" s="43"/>
      <c r="B18" s="99" t="s">
        <v>129</v>
      </c>
      <c r="C18" s="175">
        <f>Summary!C9</f>
        <v>65</v>
      </c>
      <c r="D18" s="114" t="s">
        <v>110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7.25" customHeight="1">
      <c r="A19" s="43"/>
      <c r="B19" s="119" t="s">
        <v>131</v>
      </c>
      <c r="C19" s="175">
        <f>Summary!C10</f>
        <v>30</v>
      </c>
      <c r="D19" s="114" t="s">
        <v>110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7.25" customHeight="1">
      <c r="A20" s="43"/>
      <c r="B20" s="119" t="s">
        <v>134</v>
      </c>
      <c r="C20" s="175">
        <f>Summary!C11</f>
        <v>55</v>
      </c>
      <c r="D20" s="114" t="s">
        <v>110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7.2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3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3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3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3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3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3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3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3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3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3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3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3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3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3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3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3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3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3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3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3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3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3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3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3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3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3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3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3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3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3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3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3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3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3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3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3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3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3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3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3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3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3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3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3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3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3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3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3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3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3.2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3.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3.2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3.2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3.2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3.2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3.2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3.2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3.2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3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3.2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3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3.2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3.2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3.2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3.2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3.2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3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3.2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3.2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3.2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3.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3.2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3.2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3.2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3.2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3.2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3.2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3.2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3.2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3.2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3.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3.2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3.2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3.2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3.2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3.2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3.2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3.2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3.2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3.2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3.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3.2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3.2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3.2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3.2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3.2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3.2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3.2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3.2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3.2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3.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3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3.2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3.2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3.2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3.2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3.2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3.2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3.2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3.2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3.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3.2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3.2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3.2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3.2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3.2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3.2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3.2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3.2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3.2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3.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3.2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3.2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3.2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3.2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3.2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3.2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3.2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3.2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3.2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3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3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3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3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3.2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3.2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3.2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3.2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3.2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3.2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3.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3.2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3.2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3.2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3.2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3.2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3.2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3.2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3.2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3.2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3.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3.2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3.2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3.2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3.2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3.2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3.2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3.2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3.2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3.2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3.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3.2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3.2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3.2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3.2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3.2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3.2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3.2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3.2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3.2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3.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3.2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3.2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3.2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3.2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3.2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3.2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3.2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3.2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3.2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3.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3.2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3.2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3.2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3.2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3.2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3.2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3.2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3.2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3.2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3.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3.2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3.2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3.2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3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3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3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3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3.2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3.2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3.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3.2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3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3.2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3.2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3.2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3.2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3.2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3.2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3.2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3.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3.2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3.2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3.2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3.2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3.2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3.2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3.2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3.2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3.2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3.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3.2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3.2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3.2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3.2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3.2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3.2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3.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3.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3.2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3.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3.2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3.2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3.2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3.2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3.2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3.2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3.2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3.2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3.2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3.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3.2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3.2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3.2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3.2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3.2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3.2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3.2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3.2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3.2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3.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3.2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3.2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3.2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3.2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3.2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3.2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3.2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3.2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3.2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3.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3.2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3.2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3.2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3.2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3.2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3.2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3.2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3.2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3.2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3.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3.2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3.2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3.2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3.2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3.2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3.2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3.2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3.2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3.2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3.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3.2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3.2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3.2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3.2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3.2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3.2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3.2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3.2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3.2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3.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3.2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3.2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3.2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3.2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3.2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3.2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3.2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3.2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3.2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3.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3.2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3.2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3.2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3.2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3.2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3.2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3.2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3.2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3.2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3.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3.2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3.2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3.2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3.2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3.2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3.2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3.2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3.2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3.2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3.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3.2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3.2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3.2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3.2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3.2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3.2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3.2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3.2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3.2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3.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3.2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3.2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3.2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3.2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3.2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3.2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3.2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3.2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3.2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3.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3.2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3.2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3.2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3.2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3.2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3.2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3.2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3.2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3.2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3.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3.2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3.2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3.2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3.2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3.2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3.2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3.2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3.2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3.2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3.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3.2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3.2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3.2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3.2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3.2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3.2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3.2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3.2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3.2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3.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3.2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3.2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3.2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3.2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3.2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3.2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3.2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3.2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3.2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3.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3.2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3.2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3.2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3.2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3.2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3.2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3.2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3.2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3.2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3.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3.2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3.2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3.2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3.2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3.2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3.2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3.2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3.2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3.2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3.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3.2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3.2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3.2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3.2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3.2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3.2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3.2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3.2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3.2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3.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3.2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3.2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3.2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3.2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3.2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3.2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3.2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3.2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3.2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3.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3.2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3.2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3.2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3.2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3.2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3.2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3.2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3.2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3.2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3.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3.2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3.2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3.2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3.2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3.2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3.2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3.2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3.2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3.2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3.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3.2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3.2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3.2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3.2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3.2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3.2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3.2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3.2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3.2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3.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3.2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3.2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3.2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3.2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3.2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3.2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3.2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3.2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3.2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3.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3.2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3.2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3.2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3.2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3.2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3.2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3.2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3.2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3.2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3.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3.2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3.2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3.2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3.2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3.2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3.2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3.2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3.2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3.2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3.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3.2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3.2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3.2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3.2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3.2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3.2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3.2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3.2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3.2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3.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3.2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3.2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3.2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3.2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3.2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3.2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3.2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3.2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3.2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3.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3.2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3.2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3.2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3.2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3.2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3.2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3.2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3.2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3.2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3.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3.2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3.2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3.2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3.2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3.2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3.2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3.2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3.2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3.2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3.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3.2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3.2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3.2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3.2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3.2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3.2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3.2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3.2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3.2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3.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3.2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3.2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3.2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3.2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3.2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3.2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3.2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3.2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3.2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3.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3.2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3.2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3.2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3.2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3.2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3.2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3.2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3.2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3.2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3.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3.2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3.2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3.2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3.2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3.2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3.2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3.2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3.2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3.2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3.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3.2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3.2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3.2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3.2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3.2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3.2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3.2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3.2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3.2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3.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3.2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3.2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3.2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3.2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3.2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3.2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3.2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3.2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3.2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3.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3.2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3.2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3.2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3.2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3.2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3.2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3.2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3.2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3.2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3.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3.2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3.2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3.2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3.2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3.2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3.2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3.2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3.2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3.2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3.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3.2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3.2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3.2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3.2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3.2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3.2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3.2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3.2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3.2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3.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3.2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3.2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3.2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3.2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3.2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3.2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3.2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3.2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3.2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3.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3.2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3.2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3.2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3.2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3.2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3.2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3.2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3.2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3.2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3.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3.2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3.2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3.2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3.2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3.2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3.2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3.2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3.2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3.2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3.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3.2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3.2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3.2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3.2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3.2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3.2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3.2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3.2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3.2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3.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3.2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3.2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3.2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3.2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3.2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3.2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3.2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3.2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3.2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3.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3.2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3.2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3.2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3.2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3.2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3.2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3.2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3.2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3.2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3.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3.2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3.2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3.2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3.2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3.2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3.2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3.2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3.2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3.2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3.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3.2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3.2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3.2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3.2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3.2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3.2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3.2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3.2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3.2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3.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3.2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3.2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3.2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3.2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3.2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3.2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3.2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3.2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3.2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3.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3.2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3.2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3.2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3.2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3.2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3.2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3.2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3.2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3.2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3.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3.2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3.2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3.2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3.2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3.2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3.2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3.2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3.2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3.2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3.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3.2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3.2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3.2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3.2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3.2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3.2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3.2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3.2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3.2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3.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3.2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3.2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3.2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3.2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3.2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3.2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3.2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3.2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3.2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3.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3.2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3.2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3.2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3.2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3.2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3.2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3.2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3.2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3.2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3.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3.2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3.2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3.2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3.2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3.2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3.2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3.2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3.2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3.2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3.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3.2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3.2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3.2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3.2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3.2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3.2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3.2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3.2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3.2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3.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3.2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3.2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3.2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3.2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3.2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3.2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3.2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3.2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3.2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3.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3.2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3.2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3.2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3.2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3.2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3.2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3.2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3.2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3.2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3.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3.2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3.2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3.2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3.2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3.2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3.2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3.2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3.2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3.2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3.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3.2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3.2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3.2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3.2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3.2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3.2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3.2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3.2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3.2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3.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3.2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3.2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3.2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3.2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3.2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3.2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3.2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3.2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3.2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3.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3.2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3.2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3.2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3.2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3.2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3.2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3.2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3.2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3.2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3.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3.2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3.2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3.2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3.2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3.2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3.2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3.2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3.2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3.2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3.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3.2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3.2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3.2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3.2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3.2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3.2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3.2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3.2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3.2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3.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3.2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3.2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3.2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3.2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3.2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3.2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3.2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3.2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3.2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3.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3.2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3.2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3.2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3.2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3.2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3.2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3.2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3.2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3.2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3.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3.2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3.2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3.2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3.2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3.2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3.2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3.2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3.2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3.2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3.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3.2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3.2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3.2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3.2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3.2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3.2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3.2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3.2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3.2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3.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3.2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3.2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3.2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3.2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3.2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3.2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3.2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3.2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3.2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3.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3.2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3.2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3.2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3.2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3.2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3.2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3.2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3.2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3.2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3.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3.2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3.2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3.2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3.2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3.2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3.2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3.2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3.2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3.2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3.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3.2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3.2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3.2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3.2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3.2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3.2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3.2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3.2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3.2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3.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3.2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3.2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3.2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3.2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3.2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3.2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3.2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3.2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3.2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3.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3.2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3.2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3.2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3.2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3.2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3.2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3.2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3.2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3.2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3.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3.2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3.2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3.2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3.2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3.2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3.2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3.2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3.2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3.2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3.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3.2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3.2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3.2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3.2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3.2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3.2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3.2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3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3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3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3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3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3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3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3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3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3.2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3.2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3.2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3.2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3.2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Summary</vt:lpstr>
      <vt:lpstr>Pipe Sizing</vt:lpstr>
      <vt:lpstr>Plantroom Sizing</vt:lpstr>
      <vt:lpstr>Pipes</vt:lpstr>
      <vt:lpstr>Energy Use</vt:lpstr>
      <vt:lpstr>Energy Generation</vt:lpstr>
      <vt:lpstr>PeakDHW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Hanson-Graville</dc:creator>
  <cp:lastModifiedBy>rhg</cp:lastModifiedBy>
  <dcterms:created xsi:type="dcterms:W3CDTF">2017-05-24T11:14:24Z</dcterms:created>
  <dcterms:modified xsi:type="dcterms:W3CDTF">2017-05-25T20:34:24Z</dcterms:modified>
</cp:coreProperties>
</file>